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8325" firstSheet="2" activeTab="2"/>
  </bookViews>
  <sheets>
    <sheet name="Analitico Proyectos" sheetId="1" state="hidden" r:id="rId1"/>
    <sheet name="EgresosCapitulo" sheetId="2" state="hidden" r:id="rId2"/>
    <sheet name="EgresosCapitulo (2)" sheetId="3" r:id="rId3"/>
  </sheets>
  <definedNames>
    <definedName name="_xlnm.Print_Titles" localSheetId="0">'Analitico Proyectos'!$1:$1</definedName>
    <definedName name="_xlnm.Print_Titles" localSheetId="1">'EgresosCapitulo'!$1:$1</definedName>
    <definedName name="_xlnm.Print_Titles" localSheetId="2">'EgresosCapitulo (2)'!$1:$1</definedName>
  </definedNames>
  <calcPr fullCalcOnLoad="1"/>
</workbook>
</file>

<file path=xl/sharedStrings.xml><?xml version="1.0" encoding="utf-8"?>
<sst xmlns="http://schemas.openxmlformats.org/spreadsheetml/2006/main" count="267" uniqueCount="137">
  <si>
    <t>60107 - FONDOS EN ADMINISTRACION</t>
  </si>
  <si>
    <t>PY.GARFIO 1 S.V.</t>
  </si>
  <si>
    <t>PY. CONTADOR DE MOSCAS-UCD</t>
  </si>
  <si>
    <t>PY.ACTUALIZACION WESCAM-2003</t>
  </si>
  <si>
    <t>PY.DRA.CARRASCO ESPECTROGRAFO</t>
  </si>
  <si>
    <t>FUMEC/04 DR. WILFRIDO CALLEJA</t>
  </si>
  <si>
    <t>PY.INTEL DR. A. TORRES J.</t>
  </si>
  <si>
    <t>60108 - CONVENIOS DE COLABORACION.</t>
  </si>
  <si>
    <t>PY.TEXAS INSTRUMENTS: GUILLERMO E.</t>
  </si>
  <si>
    <t>CUENTA</t>
  </si>
  <si>
    <t>PROYECTO</t>
  </si>
  <si>
    <t>SALDOS AL         31-DIC-04 GTO. CORRIENTE</t>
  </si>
  <si>
    <t>SALDOS AL         31-DIC-04 GTO. INVERSION</t>
  </si>
  <si>
    <t>TOTAL SALDOS AL 31-DIC-04</t>
  </si>
  <si>
    <t>MOVS. INVERSION AFECTAN A SALDO 2004</t>
  </si>
  <si>
    <t>INGRESOS      ENE-JUN/2005 GTO. CORRIENTE</t>
  </si>
  <si>
    <t>INGRESOS      ENE-JUN/2005 GTO. INVERSION</t>
  </si>
  <si>
    <t>TOTAL INGRESOS ACUMULADOS</t>
  </si>
  <si>
    <t>GTO. CORR. ACUMULADO AL 30-JUN-2005</t>
  </si>
  <si>
    <t>GTO. INVERSION ACUMULADO AL     30-JUN-2005</t>
  </si>
  <si>
    <t>TOTAL GASTOS ACUMULADOS</t>
  </si>
  <si>
    <t>SALDO POR EJERCER AL       30-JUN/2005</t>
  </si>
  <si>
    <t>SUBCUENTA</t>
  </si>
  <si>
    <t>Total 60107 - FONDOS EN ADMINISTRACION</t>
  </si>
  <si>
    <t>Total 60108 - CONVENIOS DE COLABORACION.</t>
  </si>
  <si>
    <t>Total general</t>
  </si>
  <si>
    <t>60106 - APOYOS CONACYT</t>
  </si>
  <si>
    <t>DESCRIPCION</t>
  </si>
  <si>
    <t>CAT. PAT.DR. ZHENRUY YU</t>
  </si>
  <si>
    <t>CAPITULO 1000</t>
  </si>
  <si>
    <t>CAPITULO 2000</t>
  </si>
  <si>
    <t>CAPITULO 3000</t>
  </si>
  <si>
    <t>CAPITULO 4000</t>
  </si>
  <si>
    <t>GASTO CORRIENTE</t>
  </si>
  <si>
    <t>CAPITULO 5000</t>
  </si>
  <si>
    <t>PARTIDA 5206</t>
  </si>
  <si>
    <t>PARTIDA 5401</t>
  </si>
  <si>
    <t>PARTIDA 5501</t>
  </si>
  <si>
    <t>CAPITULO 6000</t>
  </si>
  <si>
    <t>GASTO DE INVERSION</t>
  </si>
  <si>
    <t>GASTO TOTAL</t>
  </si>
  <si>
    <t>PRYID</t>
  </si>
  <si>
    <t>CAT. PAT.DR. OLIVIER J.MICHAEL POT</t>
  </si>
  <si>
    <t>RET.INV.DR. ESCUDERO URIBE APOLO Z</t>
  </si>
  <si>
    <t>REP.INV.DR.POMARES HDEZ.SAUL E.</t>
  </si>
  <si>
    <t>REP.INV.DRA.REYES BETANZO CLAUDIA</t>
  </si>
  <si>
    <t>REP.INV.DR.HERNANDEZ MTZ. LUIS</t>
  </si>
  <si>
    <t>REP.INV.DRA.MUÑOZ MELENDEZ ANGELICA</t>
  </si>
  <si>
    <t>PY.INT.J200.842 PROG.ECOS.DR.MUJIC</t>
  </si>
  <si>
    <t>PY.INV.DR. LOPEZ OMAR: J32098E</t>
  </si>
  <si>
    <t>PY.INV.DR. MALIK OLEKSANDR: 33812-</t>
  </si>
  <si>
    <t>PY.INV.DR. MURPHY A.ROBERTO: 33810</t>
  </si>
  <si>
    <t>PY.INV.DR. GRANADOS SALOMON: J3455</t>
  </si>
  <si>
    <t>PY.INV.DR. ARRIZON PEÑA VICTOR: 33</t>
  </si>
  <si>
    <t>PY.INV.DR. PUERARI IVANIO: 36078-E</t>
  </si>
  <si>
    <t>PY.INV.DR. REYES CARLOS: 37914-A</t>
  </si>
  <si>
    <t>PY.INV.DRA.RODRIGUEZ MONICA: J3768</t>
  </si>
  <si>
    <t>PY.INV.DR. HECTOR MOY/SANCHEZ: 361</t>
  </si>
  <si>
    <t>PY.INV.DR. SILICH SERGY: 36132-E</t>
  </si>
  <si>
    <t>PY.INV.DR. CARRASCO ARIEL: 38436-A</t>
  </si>
  <si>
    <t>PY.INV.DR. GARCIA MIGUEL: 139267-A</t>
  </si>
  <si>
    <t>PY.INV. DRA.ATETZAGA M.ITZIAR: 395</t>
  </si>
  <si>
    <t>PY.INV. DR. CHAVUSHYAN VAHRAM 3956</t>
  </si>
  <si>
    <t>PY.INV. DR. HUGHES DAVID: 39953</t>
  </si>
  <si>
    <t>PY.INV. DR. KOUZINE EVGUENI 39553Y</t>
  </si>
  <si>
    <t>PY.INV. DR. LOPEZ LOPEZ AURELIO 39</t>
  </si>
  <si>
    <t>PY.INV. DR. MAYYA DIVAKARA 39714F</t>
  </si>
  <si>
    <t>PY.INV. DR. PLIONIS EMMANUIL 39679</t>
  </si>
  <si>
    <t>PY.INV. DR. VALDEZ P. J. RAMON: 41</t>
  </si>
  <si>
    <t>PY.INT. INTERACCION H-M DR.VILLASE</t>
  </si>
  <si>
    <t>PY.INV.DR.TLELO CUAUTLE 4032/A-1</t>
  </si>
  <si>
    <t>PY.DASJ-I100/486-03 GTM DR.G.</t>
  </si>
  <si>
    <t>PY.INV.DR.DE LA HIDALGA CO1-39886</t>
  </si>
  <si>
    <t>PY.INV.DR.ARIAS ESTRADA CO1-42312</t>
  </si>
  <si>
    <t>PY.INV.DR. VAZQUEZ M. SERGIO: 4008</t>
  </si>
  <si>
    <t>PY.INV. DR. CARRASCO B.LUIS: G2858</t>
  </si>
  <si>
    <t>PY.INV. DR. FUENTES CH.OLAC: J3187</t>
  </si>
  <si>
    <t>PY.INV.DR. LINARES A.MONICO: 34557</t>
  </si>
  <si>
    <t>PY.INV.DR. DEL RIO A.SOLEDAD: 3302</t>
  </si>
  <si>
    <t>PY.INV.DR. CARDONA N.OCTAVIO: 3456</t>
  </si>
  <si>
    <t>PY.INV.DR. S.DE LA LLAVE JULIAN: J</t>
  </si>
  <si>
    <t>PY.INV.DR. TEPICHIN R.EDUARDO: 330</t>
  </si>
  <si>
    <t>PY.INV.DR. AGUILAR FELIX: 37654-E</t>
  </si>
  <si>
    <t>PY.INV.DR. CHAVEZ D. MIGUEL: 36547</t>
  </si>
  <si>
    <t>PY.INV.DR. DIAZ SANCHEZ A.: 37470-</t>
  </si>
  <si>
    <t>PY.INV.DR. ESPINOSA GUILLERMO: 371</t>
  </si>
  <si>
    <t>PY.INV.DR. IBARRA BALDEMAR: J36135</t>
  </si>
  <si>
    <t>PY.INV.DR. MTZ.TRINIDAD FCO.:J3870</t>
  </si>
  <si>
    <t>PY.INV.DR CORNEJO R. ALEJANDRO: 39</t>
  </si>
  <si>
    <t>PY.INVDR. HALEVI SAR PETER: 41195F</t>
  </si>
  <si>
    <t>PY.INV.DR. KORNEEV NIKOLAI: 39681F</t>
  </si>
  <si>
    <t>PY.INV.DR. MUÑOZ A. JAIME: J40022Y</t>
  </si>
  <si>
    <t>PY.INV.DR. SHERVAKOV ALEXANDRE: 41</t>
  </si>
  <si>
    <t>PY.INV.DR. TERLEVICH ROBERTO: 4001</t>
  </si>
  <si>
    <t>PY.INV.DR. ANDREY KOSAREV: 42367</t>
  </si>
  <si>
    <t>PY.INT,J200.484/2004 KOUZINE</t>
  </si>
  <si>
    <t>PY.INT.J200.370/2004 KOUZINE</t>
  </si>
  <si>
    <t>PY.INT.J200.619/2004 GUICHARD</t>
  </si>
  <si>
    <t>PY.INT.J200.529/2004 DR. MUJICA</t>
  </si>
  <si>
    <t>PY.INT.J200.273/2004 DR. ARIAS</t>
  </si>
  <si>
    <t>PY. INT. J200.661/2004 DR.A.CARRASCO</t>
  </si>
  <si>
    <t>PY.INT.J200.844 DRA.RECILLAS</t>
  </si>
  <si>
    <t>PY.INT.J200.838/2004 DR. MUJICA</t>
  </si>
  <si>
    <t>60110 - FDO. SECTORIAL DE INVEST. P/EDUCAC.</t>
  </si>
  <si>
    <t>PY.42588 FSIE. DR. SARMIENTO REYES ARTURO</t>
  </si>
  <si>
    <t>PY.42609 FSIE. DR.VERA VILLAMIZAR NELSON</t>
  </si>
  <si>
    <t>PY.42577 DR.MENDOZA TORRES EDUARDO</t>
  </si>
  <si>
    <t>PY.42800 FSIE. DR. YU FAN ZHENRUI</t>
  </si>
  <si>
    <t>PY.42822 FSIE. DR. TEPICHIN RODRIGUEZ EDUARDO</t>
  </si>
  <si>
    <t>PY.42906 FSIE. DRA.REYES BETANZO CLAUDIA</t>
  </si>
  <si>
    <t>PY.43990 FSIE. DR.MONTES Y GOMEZ MANUEL</t>
  </si>
  <si>
    <t>PY.44376 FSIE. TOVMASYAN HRANT</t>
  </si>
  <si>
    <t>PY.44676 FSIE. DR. WALL HARE WILLIAN FRANK</t>
  </si>
  <si>
    <t>PY.45258 FSIE. DR.FUENTES CHAVEZ LUIS OLAC</t>
  </si>
  <si>
    <t>PY.45667 FSIE. DR.SANCHEZ MONDRAGON JOSE JAVIER</t>
  </si>
  <si>
    <t>PY.42611 FSIE. DR. BRINK ELIAS</t>
  </si>
  <si>
    <t>PY. C01-40/A-1 DR. VILLASEÑOR PINEDA</t>
  </si>
  <si>
    <t>60114 - MARINA-CONACYT</t>
  </si>
  <si>
    <t>DR.ALTAMIRANO 2002-CO1-4580/B1</t>
  </si>
  <si>
    <t>DR.ALTAMIRANO 2002-CO1-4638/B1</t>
  </si>
  <si>
    <t>ING.FCO.BARBOSA 2002-CO1-0395/B1</t>
  </si>
  <si>
    <t>DR.ARIAS MIGUEL 2002-CO1-4579/B1</t>
  </si>
  <si>
    <t>DR.ARIAS MIGUEL 2002-CO1-4636/B1</t>
  </si>
  <si>
    <t>DR.CUMPLIDO 2002-CO1-4637/B1</t>
  </si>
  <si>
    <t>DR.POMARES 8727 MOD.ORD-29-02</t>
  </si>
  <si>
    <t>ING.FCO.BARBOSA 2003-CO2-12271/B1</t>
  </si>
  <si>
    <t>DR.ARIAS MIGUEL 2003-CO2-11896/B1</t>
  </si>
  <si>
    <t>DR.ALTAMIRANO 2003-CO2-11650/B1</t>
  </si>
  <si>
    <t>DR.ALTAMIRANO 2003-C-02-11898</t>
  </si>
  <si>
    <t>ING.FCO.BARBOSA 2003-C-02-12064</t>
  </si>
  <si>
    <t>ING.OROZCO BENITO 2003-C-02-12067</t>
  </si>
  <si>
    <t>ING.FCO.BARBOSA 2004-C03-2/B-1</t>
  </si>
  <si>
    <t>ING.BARBOSA 2004-C03-1</t>
  </si>
  <si>
    <t>Total 60106 - APOYOS CONACYT</t>
  </si>
  <si>
    <t>Total 60110 - FDO. SECTORIAL DE INVEST. P/EDUCAC.</t>
  </si>
  <si>
    <t>Total 60114 - MARINA-CONACYT</t>
  </si>
  <si>
    <t>Total 60109 - PY. TEXAS INSTRUMENTS (DLLS)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</si>
</sst>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5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7" fontId="1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7" fontId="1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textRotation="255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7" fontId="5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7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textRotation="255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O15"/>
  <sheetViews>
    <sheetView workbookViewId="0" topLeftCell="A1">
      <pane ySplit="1" topLeftCell="BM2" activePane="bottomLeft" state="frozen"/>
      <selection pane="topLeft" activeCell="A1" sqref="A1"/>
      <selection pane="bottomLeft" activeCell="C27" sqref="C27"/>
    </sheetView>
  </sheetViews>
  <sheetFormatPr defaultColWidth="11.421875" defaultRowHeight="12.75" outlineLevelRow="2"/>
  <cols>
    <col min="1" max="1" width="4.140625" style="3" customWidth="1"/>
    <col min="2" max="2" width="9.57421875" style="1" bestFit="1" customWidth="1"/>
    <col min="3" max="3" width="27.7109375" style="3" bestFit="1" customWidth="1"/>
    <col min="4" max="5" width="11.57421875" style="1" customWidth="1"/>
    <col min="6" max="6" width="12.00390625" style="1" customWidth="1"/>
    <col min="7" max="7" width="10.28125" style="1" customWidth="1"/>
    <col min="8" max="8" width="11.421875" style="1" customWidth="1"/>
    <col min="9" max="9" width="11.7109375" style="1" customWidth="1"/>
    <col min="10" max="10" width="12.57421875" style="1" customWidth="1"/>
    <col min="11" max="11" width="11.7109375" style="1" customWidth="1"/>
    <col min="12" max="12" width="12.57421875" style="1" customWidth="1"/>
    <col min="13" max="13" width="11.7109375" style="1" customWidth="1"/>
    <col min="14" max="14" width="13.57421875" style="1" customWidth="1"/>
    <col min="15" max="15" width="2.57421875" style="1" hidden="1" customWidth="1"/>
    <col min="16" max="16384" width="11.421875" style="1" customWidth="1"/>
  </cols>
  <sheetData>
    <row r="1" spans="1:14" s="2" customFormat="1" ht="42.75" customHeight="1">
      <c r="A1" s="13" t="s">
        <v>9</v>
      </c>
      <c r="B1" s="5" t="s">
        <v>22</v>
      </c>
      <c r="C1" s="4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6" t="s">
        <v>20</v>
      </c>
      <c r="N1" s="6" t="s">
        <v>21</v>
      </c>
    </row>
    <row r="2" spans="1:15" ht="11.25" outlineLevel="2">
      <c r="A2" s="7" t="s">
        <v>0</v>
      </c>
      <c r="B2" s="8">
        <v>6010770001</v>
      </c>
      <c r="C2" s="7" t="s">
        <v>1</v>
      </c>
      <c r="D2" s="9">
        <v>513758.4</v>
      </c>
      <c r="E2" s="9">
        <v>88135.02</v>
      </c>
      <c r="F2" s="9">
        <f>D2+E2</f>
        <v>601893.42</v>
      </c>
      <c r="G2" s="9">
        <v>0</v>
      </c>
      <c r="H2" s="9">
        <v>0</v>
      </c>
      <c r="I2" s="9">
        <v>0</v>
      </c>
      <c r="J2" s="9">
        <f>H2+I2-G2+F2</f>
        <v>601893.42</v>
      </c>
      <c r="K2" s="9">
        <v>45558.08</v>
      </c>
      <c r="L2" s="9">
        <v>293371.5</v>
      </c>
      <c r="M2" s="9">
        <f>K2+L2</f>
        <v>338929.58</v>
      </c>
      <c r="N2" s="9">
        <f>J2-M2</f>
        <v>262963.84</v>
      </c>
      <c r="O2" s="1">
        <v>97</v>
      </c>
    </row>
    <row r="3" spans="1:15" ht="11.25" outlineLevel="2">
      <c r="A3" s="7" t="s">
        <v>0</v>
      </c>
      <c r="B3" s="8">
        <v>6010770002</v>
      </c>
      <c r="C3" s="7" t="s">
        <v>2</v>
      </c>
      <c r="D3" s="9">
        <v>-8250.74</v>
      </c>
      <c r="E3" s="9">
        <v>69398.97</v>
      </c>
      <c r="F3" s="9">
        <f aca="true" t="shared" si="0" ref="F3:F9">D3+E3</f>
        <v>61148.23</v>
      </c>
      <c r="G3" s="9">
        <v>0</v>
      </c>
      <c r="H3" s="9">
        <v>0</v>
      </c>
      <c r="I3" s="9">
        <v>0</v>
      </c>
      <c r="J3" s="9">
        <f aca="true" t="shared" si="1" ref="J3:J9">H3+I3-G3+F3</f>
        <v>61148.23</v>
      </c>
      <c r="K3" s="9">
        <v>26259.14</v>
      </c>
      <c r="L3" s="9">
        <v>3277.5</v>
      </c>
      <c r="M3" s="9">
        <f aca="true" t="shared" si="2" ref="M3:M9">K3+L3</f>
        <v>29536.64</v>
      </c>
      <c r="N3" s="9">
        <f aca="true" t="shared" si="3" ref="N3:N9">J3-M3</f>
        <v>31611.590000000004</v>
      </c>
      <c r="O3" s="1">
        <v>159</v>
      </c>
    </row>
    <row r="4" spans="1:15" ht="11.25" outlineLevel="2">
      <c r="A4" s="7" t="s">
        <v>0</v>
      </c>
      <c r="B4" s="8">
        <v>6010770003</v>
      </c>
      <c r="C4" s="7" t="s">
        <v>3</v>
      </c>
      <c r="D4" s="9">
        <v>117528.91</v>
      </c>
      <c r="E4" s="9">
        <v>-5296.25</v>
      </c>
      <c r="F4" s="9">
        <f t="shared" si="0"/>
        <v>112232.66</v>
      </c>
      <c r="G4" s="9">
        <v>0</v>
      </c>
      <c r="H4" s="9">
        <v>0</v>
      </c>
      <c r="I4" s="9">
        <v>0</v>
      </c>
      <c r="J4" s="9">
        <f t="shared" si="1"/>
        <v>112232.66</v>
      </c>
      <c r="K4" s="9">
        <v>9894.48</v>
      </c>
      <c r="L4" s="9">
        <v>22897.04</v>
      </c>
      <c r="M4" s="9">
        <f t="shared" si="2"/>
        <v>32791.520000000004</v>
      </c>
      <c r="N4" s="9">
        <f t="shared" si="3"/>
        <v>79441.14</v>
      </c>
      <c r="O4" s="1">
        <v>182</v>
      </c>
    </row>
    <row r="5" spans="1:15" ht="11.25" outlineLevel="2">
      <c r="A5" s="7" t="s">
        <v>0</v>
      </c>
      <c r="B5" s="8">
        <v>6010770004</v>
      </c>
      <c r="C5" s="7" t="s">
        <v>4</v>
      </c>
      <c r="D5" s="9">
        <v>309086.58</v>
      </c>
      <c r="E5" s="9">
        <v>0</v>
      </c>
      <c r="F5" s="9">
        <f t="shared" si="0"/>
        <v>309086.58</v>
      </c>
      <c r="G5" s="9">
        <v>0</v>
      </c>
      <c r="H5" s="9">
        <v>0</v>
      </c>
      <c r="I5" s="9">
        <v>0</v>
      </c>
      <c r="J5" s="9">
        <f t="shared" si="1"/>
        <v>309086.58</v>
      </c>
      <c r="K5" s="9">
        <v>20763.1</v>
      </c>
      <c r="L5" s="9">
        <v>8462.78</v>
      </c>
      <c r="M5" s="9">
        <f t="shared" si="2"/>
        <v>29225.879999999997</v>
      </c>
      <c r="N5" s="9">
        <f t="shared" si="3"/>
        <v>279860.7</v>
      </c>
      <c r="O5" s="1">
        <v>208</v>
      </c>
    </row>
    <row r="6" spans="1:15" ht="11.25" outlineLevel="2">
      <c r="A6" s="7" t="s">
        <v>0</v>
      </c>
      <c r="B6" s="8">
        <v>6010770005</v>
      </c>
      <c r="C6" s="7" t="s">
        <v>5</v>
      </c>
      <c r="D6" s="9">
        <v>47000</v>
      </c>
      <c r="E6" s="9">
        <v>253000</v>
      </c>
      <c r="F6" s="9">
        <f t="shared" si="0"/>
        <v>300000</v>
      </c>
      <c r="G6" s="9">
        <v>0</v>
      </c>
      <c r="H6" s="9">
        <v>780</v>
      </c>
      <c r="I6" s="9">
        <v>99220</v>
      </c>
      <c r="J6" s="9">
        <f t="shared" si="1"/>
        <v>400000</v>
      </c>
      <c r="K6" s="9">
        <v>63094.9</v>
      </c>
      <c r="L6" s="9">
        <v>336905.1</v>
      </c>
      <c r="M6" s="9">
        <f t="shared" si="2"/>
        <v>400000</v>
      </c>
      <c r="N6" s="9">
        <f t="shared" si="3"/>
        <v>0</v>
      </c>
      <c r="O6" s="1">
        <v>215</v>
      </c>
    </row>
    <row r="7" spans="1:15" ht="11.25" outlineLevel="2">
      <c r="A7" s="7" t="s">
        <v>0</v>
      </c>
      <c r="B7" s="8">
        <v>6010770006</v>
      </c>
      <c r="C7" s="7" t="s">
        <v>6</v>
      </c>
      <c r="D7" s="9">
        <v>0</v>
      </c>
      <c r="E7" s="9">
        <v>0</v>
      </c>
      <c r="F7" s="9">
        <f t="shared" si="0"/>
        <v>0</v>
      </c>
      <c r="G7" s="9">
        <v>0</v>
      </c>
      <c r="H7" s="9">
        <v>66545.1</v>
      </c>
      <c r="I7" s="9">
        <v>0</v>
      </c>
      <c r="J7" s="9">
        <f t="shared" si="1"/>
        <v>66545.1</v>
      </c>
      <c r="K7" s="9">
        <v>55750</v>
      </c>
      <c r="L7" s="9">
        <v>0</v>
      </c>
      <c r="M7" s="9">
        <f t="shared" si="2"/>
        <v>55750</v>
      </c>
      <c r="N7" s="9">
        <f t="shared" si="3"/>
        <v>10795.100000000006</v>
      </c>
      <c r="O7" s="1">
        <v>221</v>
      </c>
    </row>
    <row r="8" spans="1:14" ht="11.25" outlineLevel="1">
      <c r="A8" s="10" t="s">
        <v>23</v>
      </c>
      <c r="B8" s="8"/>
      <c r="C8" s="7"/>
      <c r="D8" s="12">
        <f aca="true" t="shared" si="4" ref="D8:N8">SUBTOTAL(9,D2:D7)</f>
        <v>979123.1500000001</v>
      </c>
      <c r="E8" s="12">
        <f t="shared" si="4"/>
        <v>405237.74</v>
      </c>
      <c r="F8" s="12">
        <f t="shared" si="4"/>
        <v>1384360.8900000001</v>
      </c>
      <c r="G8" s="12">
        <f t="shared" si="4"/>
        <v>0</v>
      </c>
      <c r="H8" s="12">
        <f t="shared" si="4"/>
        <v>67325.1</v>
      </c>
      <c r="I8" s="12">
        <f t="shared" si="4"/>
        <v>99220</v>
      </c>
      <c r="J8" s="12">
        <f t="shared" si="4"/>
        <v>1550905.9900000002</v>
      </c>
      <c r="K8" s="12">
        <f t="shared" si="4"/>
        <v>221319.69999999998</v>
      </c>
      <c r="L8" s="12">
        <f t="shared" si="4"/>
        <v>664913.9199999999</v>
      </c>
      <c r="M8" s="12">
        <f t="shared" si="4"/>
        <v>886233.6200000001</v>
      </c>
      <c r="N8" s="12">
        <f t="shared" si="4"/>
        <v>664672.37</v>
      </c>
    </row>
    <row r="9" spans="1:15" ht="11.25" outlineLevel="2">
      <c r="A9" s="7" t="s">
        <v>7</v>
      </c>
      <c r="B9" s="8">
        <v>6010870001</v>
      </c>
      <c r="C9" s="7" t="s">
        <v>8</v>
      </c>
      <c r="D9" s="9">
        <v>329520.41</v>
      </c>
      <c r="E9" s="9">
        <v>249590.4</v>
      </c>
      <c r="F9" s="9">
        <f t="shared" si="0"/>
        <v>579110.8099999999</v>
      </c>
      <c r="G9" s="9">
        <v>0</v>
      </c>
      <c r="H9" s="9">
        <v>0</v>
      </c>
      <c r="I9" s="9">
        <v>0</v>
      </c>
      <c r="J9" s="9">
        <f t="shared" si="1"/>
        <v>579110.8099999999</v>
      </c>
      <c r="K9" s="9">
        <v>35252.48</v>
      </c>
      <c r="L9" s="9">
        <v>74660.56</v>
      </c>
      <c r="M9" s="9">
        <f t="shared" si="2"/>
        <v>109913.04000000001</v>
      </c>
      <c r="N9" s="9">
        <f t="shared" si="3"/>
        <v>469197.7699999999</v>
      </c>
      <c r="O9" s="1">
        <v>122</v>
      </c>
    </row>
    <row r="10" spans="1:14" ht="11.25" outlineLevel="1">
      <c r="A10" s="11" t="s">
        <v>24</v>
      </c>
      <c r="B10" s="8"/>
      <c r="C10" s="7"/>
      <c r="D10" s="12">
        <f aca="true" t="shared" si="5" ref="D10:N10">SUBTOTAL(9,D9:D9)</f>
        <v>329520.41</v>
      </c>
      <c r="E10" s="12">
        <f t="shared" si="5"/>
        <v>249590.4</v>
      </c>
      <c r="F10" s="12">
        <f t="shared" si="5"/>
        <v>579110.8099999999</v>
      </c>
      <c r="G10" s="12">
        <f t="shared" si="5"/>
        <v>0</v>
      </c>
      <c r="H10" s="12">
        <f t="shared" si="5"/>
        <v>0</v>
      </c>
      <c r="I10" s="12">
        <f t="shared" si="5"/>
        <v>0</v>
      </c>
      <c r="J10" s="12">
        <f t="shared" si="5"/>
        <v>579110.8099999999</v>
      </c>
      <c r="K10" s="12">
        <f t="shared" si="5"/>
        <v>35252.48</v>
      </c>
      <c r="L10" s="12">
        <f t="shared" si="5"/>
        <v>74660.56</v>
      </c>
      <c r="M10" s="12">
        <f t="shared" si="5"/>
        <v>109913.04000000001</v>
      </c>
      <c r="N10" s="12">
        <f t="shared" si="5"/>
        <v>469197.7699999999</v>
      </c>
    </row>
    <row r="11" spans="1:15" ht="11.25" outlineLevel="2">
      <c r="A11" s="7"/>
      <c r="B11" s="8"/>
      <c r="C11" s="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">
        <v>122</v>
      </c>
    </row>
    <row r="12" spans="1:14" ht="11.25" outlineLevel="1">
      <c r="A12" s="11"/>
      <c r="B12" s="8"/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5" ht="11.25" outlineLevel="2">
      <c r="A13" s="7"/>
      <c r="B13" s="8"/>
      <c r="C13" s="7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">
        <v>213</v>
      </c>
    </row>
    <row r="14" spans="1:14" ht="11.25" outlineLevel="1">
      <c r="A14" s="11"/>
      <c r="B14" s="8"/>
      <c r="C14" s="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1.25">
      <c r="A15" s="11" t="s">
        <v>25</v>
      </c>
      <c r="B15" s="8"/>
      <c r="C15" s="7"/>
      <c r="D15" s="9">
        <f aca="true" t="shared" si="6" ref="D15:N15">SUBTOTAL(9,D2:D13)</f>
        <v>1308643.56</v>
      </c>
      <c r="E15" s="9">
        <f t="shared" si="6"/>
        <v>654828.14</v>
      </c>
      <c r="F15" s="9">
        <f t="shared" si="6"/>
        <v>1963471.7000000002</v>
      </c>
      <c r="G15" s="9">
        <f t="shared" si="6"/>
        <v>0</v>
      </c>
      <c r="H15" s="9">
        <f t="shared" si="6"/>
        <v>67325.1</v>
      </c>
      <c r="I15" s="9">
        <f t="shared" si="6"/>
        <v>99220</v>
      </c>
      <c r="J15" s="9">
        <f t="shared" si="6"/>
        <v>2130016.8000000003</v>
      </c>
      <c r="K15" s="9">
        <f t="shared" si="6"/>
        <v>256572.18</v>
      </c>
      <c r="L15" s="9">
        <f t="shared" si="6"/>
        <v>739574.48</v>
      </c>
      <c r="M15" s="9">
        <f t="shared" si="6"/>
        <v>996146.6600000001</v>
      </c>
      <c r="N15" s="9">
        <f t="shared" si="6"/>
        <v>1133870.14</v>
      </c>
    </row>
  </sheetData>
  <printOptions/>
  <pageMargins left="0.2362204724409449" right="0.15748031496062992" top="1.3779527559055118" bottom="0.9448818897637796" header="0.6692913385826772" footer="0.4724409448818898"/>
  <pageSetup fitToHeight="1" fitToWidth="1" horizontalDpi="600" verticalDpi="600" orientation="landscape" scale="79" r:id="rId1"/>
  <headerFooter alignWithMargins="0">
    <oddHeader>&amp;C&amp;"Arial,Negrita"&amp;10INSTITUTO NACIONAL DE ASTROFISICA OPTICA Y ELECTRONICA
ANALITICO GLOBAL DE PROYECTOS EXTERNOS
EJERCICIO: 2005    PERIODO: ENERO-JUNIO     F.F.: APOYOS EXTERNOS</oddHeader>
    <oddFooter>&amp;R&amp;"Arial"&amp;8Hoja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P96"/>
  <sheetViews>
    <sheetView workbookViewId="0" topLeftCell="I1">
      <pane ySplit="1" topLeftCell="BM82" activePane="bottomLeft" state="frozen"/>
      <selection pane="topLeft" activeCell="A1" sqref="A1"/>
      <selection pane="bottomLeft" activeCell="O99" sqref="O99"/>
    </sheetView>
  </sheetViews>
  <sheetFormatPr defaultColWidth="11.421875" defaultRowHeight="13.5" customHeight="1" outlineLevelRow="2"/>
  <cols>
    <col min="1" max="1" width="5.57421875" style="1" customWidth="1"/>
    <col min="2" max="2" width="10.421875" style="1" customWidth="1"/>
    <col min="3" max="3" width="42.140625" style="1" bestFit="1" customWidth="1"/>
    <col min="4" max="9" width="11.7109375" style="1" customWidth="1"/>
    <col min="10" max="12" width="11.140625" style="1" customWidth="1"/>
    <col min="13" max="15" width="11.7109375" style="1" customWidth="1"/>
    <col min="16" max="16" width="11.57421875" style="1" hidden="1" customWidth="1"/>
    <col min="17" max="16384" width="11.421875" style="1" customWidth="1"/>
  </cols>
  <sheetData>
    <row r="1" spans="1:16" ht="31.5" customHeight="1">
      <c r="A1" s="15" t="s">
        <v>9</v>
      </c>
      <c r="B1" s="15" t="s">
        <v>22</v>
      </c>
      <c r="C1" s="15" t="s">
        <v>27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  <c r="I1" s="15" t="s">
        <v>34</v>
      </c>
      <c r="J1" s="15" t="s">
        <v>35</v>
      </c>
      <c r="K1" s="15" t="s">
        <v>36</v>
      </c>
      <c r="L1" s="15" t="s">
        <v>37</v>
      </c>
      <c r="M1" s="15" t="s">
        <v>38</v>
      </c>
      <c r="N1" s="15" t="s">
        <v>39</v>
      </c>
      <c r="O1" s="15" t="s">
        <v>40</v>
      </c>
      <c r="P1" s="15" t="s">
        <v>41</v>
      </c>
    </row>
    <row r="2" spans="1:16" ht="13.5" customHeight="1" outlineLevel="2">
      <c r="A2" s="8" t="s">
        <v>26</v>
      </c>
      <c r="B2" s="8">
        <v>6010670006</v>
      </c>
      <c r="C2" s="8" t="s">
        <v>28</v>
      </c>
      <c r="D2" s="9">
        <v>0</v>
      </c>
      <c r="E2" s="9">
        <v>0</v>
      </c>
      <c r="F2" s="9">
        <v>0</v>
      </c>
      <c r="G2" s="9">
        <v>0</v>
      </c>
      <c r="H2" s="9">
        <f>D2+E2+F2+G2</f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f>M2+L2+K2+J2+I2</f>
        <v>0</v>
      </c>
      <c r="O2" s="9">
        <f>H2+N2</f>
        <v>0</v>
      </c>
      <c r="P2" s="8">
        <v>123</v>
      </c>
    </row>
    <row r="3" spans="1:16" ht="13.5" customHeight="1" outlineLevel="2">
      <c r="A3" s="8" t="s">
        <v>26</v>
      </c>
      <c r="B3" s="8">
        <v>6010670007</v>
      </c>
      <c r="C3" s="8" t="s">
        <v>42</v>
      </c>
      <c r="D3" s="9">
        <v>0</v>
      </c>
      <c r="E3" s="9">
        <v>0</v>
      </c>
      <c r="F3" s="9">
        <v>0</v>
      </c>
      <c r="G3" s="9">
        <v>0</v>
      </c>
      <c r="H3" s="9">
        <f aca="true" t="shared" si="0" ref="H3:H67">D3+E3+F3+G3</f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f aca="true" t="shared" si="1" ref="N3:N67">M3+L3+K3+J3+I3</f>
        <v>0</v>
      </c>
      <c r="O3" s="9">
        <f aca="true" t="shared" si="2" ref="O3:O67">H3+N3</f>
        <v>0</v>
      </c>
      <c r="P3" s="8">
        <v>132</v>
      </c>
    </row>
    <row r="4" spans="1:16" ht="13.5" customHeight="1" outlineLevel="2">
      <c r="A4" s="8" t="s">
        <v>26</v>
      </c>
      <c r="B4" s="8">
        <v>6010670021</v>
      </c>
      <c r="C4" s="8" t="s">
        <v>43</v>
      </c>
      <c r="D4" s="9">
        <v>0</v>
      </c>
      <c r="E4" s="9">
        <v>0</v>
      </c>
      <c r="F4" s="9">
        <v>0</v>
      </c>
      <c r="G4" s="9">
        <v>0</v>
      </c>
      <c r="H4" s="9">
        <f t="shared" si="0"/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f t="shared" si="1"/>
        <v>0</v>
      </c>
      <c r="O4" s="9">
        <f t="shared" si="2"/>
        <v>0</v>
      </c>
      <c r="P4" s="8">
        <v>136</v>
      </c>
    </row>
    <row r="5" spans="1:16" ht="13.5" customHeight="1" outlineLevel="2">
      <c r="A5" s="8" t="s">
        <v>26</v>
      </c>
      <c r="B5" s="8">
        <v>6010670022</v>
      </c>
      <c r="C5" s="8" t="s">
        <v>44</v>
      </c>
      <c r="D5" s="9">
        <v>0</v>
      </c>
      <c r="E5" s="9">
        <v>0</v>
      </c>
      <c r="F5" s="9">
        <v>0</v>
      </c>
      <c r="G5" s="9">
        <v>0</v>
      </c>
      <c r="H5" s="9">
        <f t="shared" si="0"/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f t="shared" si="1"/>
        <v>0</v>
      </c>
      <c r="O5" s="9">
        <f t="shared" si="2"/>
        <v>0</v>
      </c>
      <c r="P5" s="8">
        <v>157</v>
      </c>
    </row>
    <row r="6" spans="1:16" ht="13.5" customHeight="1" outlineLevel="2">
      <c r="A6" s="8" t="s">
        <v>26</v>
      </c>
      <c r="B6" s="8">
        <v>6010670023</v>
      </c>
      <c r="C6" s="8" t="s">
        <v>45</v>
      </c>
      <c r="D6" s="9">
        <v>0</v>
      </c>
      <c r="E6" s="9">
        <v>0</v>
      </c>
      <c r="F6" s="9">
        <v>0</v>
      </c>
      <c r="G6" s="9">
        <v>0</v>
      </c>
      <c r="H6" s="9">
        <f t="shared" si="0"/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f t="shared" si="1"/>
        <v>0</v>
      </c>
      <c r="O6" s="9">
        <f t="shared" si="2"/>
        <v>0</v>
      </c>
      <c r="P6" s="8">
        <v>168</v>
      </c>
    </row>
    <row r="7" spans="1:16" ht="13.5" customHeight="1" outlineLevel="2">
      <c r="A7" s="8" t="s">
        <v>26</v>
      </c>
      <c r="B7" s="8">
        <v>6010670023</v>
      </c>
      <c r="C7" s="8" t="s">
        <v>45</v>
      </c>
      <c r="D7" s="9">
        <v>0</v>
      </c>
      <c r="E7" s="9">
        <v>0</v>
      </c>
      <c r="F7" s="9">
        <v>0</v>
      </c>
      <c r="G7" s="9">
        <v>0</v>
      </c>
      <c r="H7" s="9">
        <f t="shared" si="0"/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f t="shared" si="1"/>
        <v>0</v>
      </c>
      <c r="O7" s="9">
        <f t="shared" si="2"/>
        <v>0</v>
      </c>
      <c r="P7" s="8">
        <v>172</v>
      </c>
    </row>
    <row r="8" spans="1:16" ht="13.5" customHeight="1" outlineLevel="2">
      <c r="A8" s="8" t="s">
        <v>26</v>
      </c>
      <c r="B8" s="8">
        <v>6010670024</v>
      </c>
      <c r="C8" s="8" t="s">
        <v>46</v>
      </c>
      <c r="D8" s="9">
        <v>0</v>
      </c>
      <c r="E8" s="9">
        <v>0</v>
      </c>
      <c r="F8" s="9">
        <v>0</v>
      </c>
      <c r="G8" s="9">
        <v>0</v>
      </c>
      <c r="H8" s="9">
        <f t="shared" si="0"/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f t="shared" si="1"/>
        <v>0</v>
      </c>
      <c r="O8" s="9">
        <f t="shared" si="2"/>
        <v>0</v>
      </c>
      <c r="P8" s="8">
        <v>183</v>
      </c>
    </row>
    <row r="9" spans="1:16" ht="13.5" customHeight="1" outlineLevel="2">
      <c r="A9" s="8" t="s">
        <v>26</v>
      </c>
      <c r="B9" s="8">
        <v>6010670025</v>
      </c>
      <c r="C9" s="8" t="s">
        <v>47</v>
      </c>
      <c r="D9" s="9">
        <v>0</v>
      </c>
      <c r="E9" s="9">
        <v>0</v>
      </c>
      <c r="F9" s="9">
        <v>0</v>
      </c>
      <c r="G9" s="9">
        <v>0</v>
      </c>
      <c r="H9" s="9">
        <f t="shared" si="0"/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f t="shared" si="1"/>
        <v>0</v>
      </c>
      <c r="O9" s="9">
        <f t="shared" si="2"/>
        <v>0</v>
      </c>
      <c r="P9" s="8">
        <v>184</v>
      </c>
    </row>
    <row r="10" spans="1:16" ht="13.5" customHeight="1" outlineLevel="2">
      <c r="A10" s="8" t="s">
        <v>26</v>
      </c>
      <c r="B10" s="8">
        <v>6010670026</v>
      </c>
      <c r="C10" s="8" t="s">
        <v>48</v>
      </c>
      <c r="D10" s="9">
        <v>0</v>
      </c>
      <c r="E10" s="9">
        <v>0</v>
      </c>
      <c r="F10" s="9">
        <v>0</v>
      </c>
      <c r="G10" s="9">
        <v>0</v>
      </c>
      <c r="H10" s="9">
        <f t="shared" si="0"/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1"/>
        <v>0</v>
      </c>
      <c r="O10" s="9">
        <f t="shared" si="2"/>
        <v>0</v>
      </c>
      <c r="P10" s="8">
        <v>176</v>
      </c>
    </row>
    <row r="11" spans="1:16" ht="13.5" customHeight="1" outlineLevel="2">
      <c r="A11" s="8" t="s">
        <v>26</v>
      </c>
      <c r="B11" s="8">
        <v>6010670034</v>
      </c>
      <c r="C11" s="8" t="s">
        <v>49</v>
      </c>
      <c r="D11" s="9">
        <v>0</v>
      </c>
      <c r="E11" s="9">
        <v>0</v>
      </c>
      <c r="F11" s="9">
        <v>0</v>
      </c>
      <c r="G11" s="9">
        <v>0</v>
      </c>
      <c r="H11" s="9">
        <f t="shared" si="0"/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f t="shared" si="1"/>
        <v>0</v>
      </c>
      <c r="O11" s="9">
        <f t="shared" si="2"/>
        <v>0</v>
      </c>
      <c r="P11" s="8">
        <v>28</v>
      </c>
    </row>
    <row r="12" spans="1:16" ht="13.5" customHeight="1" outlineLevel="2">
      <c r="A12" s="8" t="s">
        <v>26</v>
      </c>
      <c r="B12" s="8">
        <v>6010670037</v>
      </c>
      <c r="C12" s="8" t="s">
        <v>50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1"/>
        <v>0</v>
      </c>
      <c r="O12" s="9">
        <f t="shared" si="2"/>
        <v>0</v>
      </c>
      <c r="P12" s="8">
        <v>35</v>
      </c>
    </row>
    <row r="13" spans="1:16" ht="13.5" customHeight="1" outlineLevel="2">
      <c r="A13" s="8" t="s">
        <v>26</v>
      </c>
      <c r="B13" s="8">
        <v>6010670038</v>
      </c>
      <c r="C13" s="8" t="s">
        <v>51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1"/>
        <v>0</v>
      </c>
      <c r="O13" s="9">
        <f t="shared" si="2"/>
        <v>0</v>
      </c>
      <c r="P13" s="8">
        <v>36</v>
      </c>
    </row>
    <row r="14" spans="1:16" ht="13.5" customHeight="1" outlineLevel="2">
      <c r="A14" s="8" t="s">
        <v>26</v>
      </c>
      <c r="B14" s="8">
        <v>6010670041</v>
      </c>
      <c r="C14" s="8" t="s">
        <v>52</v>
      </c>
      <c r="D14" s="9">
        <v>0</v>
      </c>
      <c r="E14" s="9">
        <f>34522.98-10821.24</f>
        <v>23701.740000000005</v>
      </c>
      <c r="F14" s="9">
        <v>15330.66</v>
      </c>
      <c r="G14" s="9">
        <v>0</v>
      </c>
      <c r="H14" s="9">
        <f t="shared" si="0"/>
        <v>39032.40000000001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1"/>
        <v>0</v>
      </c>
      <c r="O14" s="9">
        <f t="shared" si="2"/>
        <v>39032.40000000001</v>
      </c>
      <c r="P14" s="8">
        <v>39</v>
      </c>
    </row>
    <row r="15" spans="1:16" ht="13.5" customHeight="1" outlineLevel="2">
      <c r="A15" s="8" t="s">
        <v>26</v>
      </c>
      <c r="B15" s="8">
        <v>6010670042</v>
      </c>
      <c r="C15" s="8" t="s">
        <v>53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f t="shared" si="1"/>
        <v>0</v>
      </c>
      <c r="O15" s="9">
        <f t="shared" si="2"/>
        <v>0</v>
      </c>
      <c r="P15" s="8">
        <v>40</v>
      </c>
    </row>
    <row r="16" spans="1:16" ht="13.5" customHeight="1" outlineLevel="2">
      <c r="A16" s="8" t="s">
        <v>26</v>
      </c>
      <c r="B16" s="8">
        <v>6010670045</v>
      </c>
      <c r="C16" s="8" t="s">
        <v>54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f t="shared" si="1"/>
        <v>0</v>
      </c>
      <c r="O16" s="9">
        <f t="shared" si="2"/>
        <v>0</v>
      </c>
      <c r="P16" s="8">
        <v>110</v>
      </c>
    </row>
    <row r="17" spans="1:16" ht="13.5" customHeight="1" outlineLevel="2">
      <c r="A17" s="8" t="s">
        <v>26</v>
      </c>
      <c r="B17" s="8">
        <v>6010670046</v>
      </c>
      <c r="C17" s="8" t="s">
        <v>55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f t="shared" si="1"/>
        <v>0</v>
      </c>
      <c r="O17" s="9">
        <f t="shared" si="2"/>
        <v>0</v>
      </c>
      <c r="P17" s="8">
        <v>111</v>
      </c>
    </row>
    <row r="18" spans="1:16" ht="13.5" customHeight="1" outlineLevel="2">
      <c r="A18" s="8" t="s">
        <v>26</v>
      </c>
      <c r="B18" s="8">
        <v>6010670047</v>
      </c>
      <c r="C18" s="8" t="s">
        <v>56</v>
      </c>
      <c r="D18" s="9">
        <v>0</v>
      </c>
      <c r="E18" s="9">
        <v>0</v>
      </c>
      <c r="F18" s="9">
        <v>79155.18</v>
      </c>
      <c r="G18" s="9">
        <v>0</v>
      </c>
      <c r="H18" s="9">
        <f t="shared" si="0"/>
        <v>79155.18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f t="shared" si="1"/>
        <v>0</v>
      </c>
      <c r="O18" s="9">
        <f t="shared" si="2"/>
        <v>79155.18</v>
      </c>
      <c r="P18" s="8">
        <v>112</v>
      </c>
    </row>
    <row r="19" spans="1:16" ht="13.5" customHeight="1" outlineLevel="2">
      <c r="A19" s="8" t="s">
        <v>26</v>
      </c>
      <c r="B19" s="8">
        <v>6010670048</v>
      </c>
      <c r="C19" s="8" t="s">
        <v>57</v>
      </c>
      <c r="D19" s="9">
        <v>0</v>
      </c>
      <c r="E19" s="9">
        <v>0</v>
      </c>
      <c r="F19" s="9">
        <v>1277.49</v>
      </c>
      <c r="G19" s="9">
        <v>0</v>
      </c>
      <c r="H19" s="9">
        <f t="shared" si="0"/>
        <v>1277.49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f t="shared" si="1"/>
        <v>0</v>
      </c>
      <c r="O19" s="9">
        <f t="shared" si="2"/>
        <v>1277.49</v>
      </c>
      <c r="P19" s="8">
        <v>113</v>
      </c>
    </row>
    <row r="20" spans="1:16" ht="13.5" customHeight="1" outlineLevel="2">
      <c r="A20" s="8" t="s">
        <v>26</v>
      </c>
      <c r="B20" s="8">
        <v>6010670049</v>
      </c>
      <c r="C20" s="8" t="s">
        <v>58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f t="shared" si="1"/>
        <v>0</v>
      </c>
      <c r="O20" s="9">
        <f t="shared" si="2"/>
        <v>0</v>
      </c>
      <c r="P20" s="8">
        <v>114</v>
      </c>
    </row>
    <row r="21" spans="1:16" ht="13.5" customHeight="1" outlineLevel="2">
      <c r="A21" s="8" t="s">
        <v>26</v>
      </c>
      <c r="B21" s="8">
        <v>6010670050</v>
      </c>
      <c r="C21" s="8" t="s">
        <v>59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f t="shared" si="1"/>
        <v>0</v>
      </c>
      <c r="O21" s="9">
        <f t="shared" si="2"/>
        <v>0</v>
      </c>
      <c r="P21" s="8">
        <v>116</v>
      </c>
    </row>
    <row r="22" spans="1:16" ht="13.5" customHeight="1" outlineLevel="2">
      <c r="A22" s="8" t="s">
        <v>26</v>
      </c>
      <c r="B22" s="8">
        <v>6010670052</v>
      </c>
      <c r="C22" s="8" t="s">
        <v>60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f t="shared" si="1"/>
        <v>0</v>
      </c>
      <c r="O22" s="9">
        <f t="shared" si="2"/>
        <v>0</v>
      </c>
      <c r="P22" s="8">
        <v>118</v>
      </c>
    </row>
    <row r="23" spans="1:16" ht="13.5" customHeight="1" outlineLevel="2">
      <c r="A23" s="8" t="s">
        <v>26</v>
      </c>
      <c r="B23" s="8">
        <v>6010670055</v>
      </c>
      <c r="C23" s="8" t="s">
        <v>61</v>
      </c>
      <c r="D23" s="9">
        <v>0</v>
      </c>
      <c r="E23" s="9">
        <v>0</v>
      </c>
      <c r="F23" s="9">
        <v>17003.87</v>
      </c>
      <c r="G23" s="9">
        <v>0</v>
      </c>
      <c r="H23" s="9">
        <f t="shared" si="0"/>
        <v>17003.87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f t="shared" si="1"/>
        <v>0</v>
      </c>
      <c r="O23" s="9">
        <f t="shared" si="2"/>
        <v>17003.87</v>
      </c>
      <c r="P23" s="8">
        <v>137</v>
      </c>
    </row>
    <row r="24" spans="1:16" ht="13.5" customHeight="1" outlineLevel="2">
      <c r="A24" s="8" t="s">
        <v>26</v>
      </c>
      <c r="B24" s="8">
        <v>6010670056</v>
      </c>
      <c r="C24" s="8" t="s">
        <v>62</v>
      </c>
      <c r="D24" s="9">
        <v>0</v>
      </c>
      <c r="E24" s="9">
        <v>0</v>
      </c>
      <c r="F24" s="9">
        <v>18929.13</v>
      </c>
      <c r="G24" s="9">
        <v>19013</v>
      </c>
      <c r="H24" s="9">
        <f t="shared" si="0"/>
        <v>37942.130000000005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f t="shared" si="1"/>
        <v>0</v>
      </c>
      <c r="O24" s="9">
        <f t="shared" si="2"/>
        <v>37942.130000000005</v>
      </c>
      <c r="P24" s="8">
        <v>138</v>
      </c>
    </row>
    <row r="25" spans="1:16" ht="13.5" customHeight="1" outlineLevel="2">
      <c r="A25" s="8" t="s">
        <v>26</v>
      </c>
      <c r="B25" s="8">
        <v>6010670057</v>
      </c>
      <c r="C25" s="8" t="s">
        <v>63</v>
      </c>
      <c r="D25" s="9">
        <v>0</v>
      </c>
      <c r="E25" s="9">
        <v>0</v>
      </c>
      <c r="F25" s="9">
        <v>14449.66</v>
      </c>
      <c r="G25" s="9">
        <v>0</v>
      </c>
      <c r="H25" s="9">
        <f t="shared" si="0"/>
        <v>14449.66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f t="shared" si="1"/>
        <v>0</v>
      </c>
      <c r="O25" s="9">
        <f t="shared" si="2"/>
        <v>14449.66</v>
      </c>
      <c r="P25" s="8">
        <v>141</v>
      </c>
    </row>
    <row r="26" spans="1:16" ht="13.5" customHeight="1" outlineLevel="2">
      <c r="A26" s="8" t="s">
        <v>26</v>
      </c>
      <c r="B26" s="8">
        <v>6010670058</v>
      </c>
      <c r="C26" s="8" t="s">
        <v>64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f t="shared" si="1"/>
        <v>0</v>
      </c>
      <c r="O26" s="9">
        <f t="shared" si="2"/>
        <v>0</v>
      </c>
      <c r="P26" s="8">
        <v>143</v>
      </c>
    </row>
    <row r="27" spans="1:16" ht="13.5" customHeight="1" outlineLevel="2">
      <c r="A27" s="8" t="s">
        <v>26</v>
      </c>
      <c r="B27" s="8">
        <v>6010670059</v>
      </c>
      <c r="C27" s="8" t="s">
        <v>65</v>
      </c>
      <c r="D27" s="9">
        <v>0</v>
      </c>
      <c r="E27" s="9">
        <v>2673.7</v>
      </c>
      <c r="F27" s="9">
        <v>41817.22</v>
      </c>
      <c r="G27" s="9">
        <v>0</v>
      </c>
      <c r="H27" s="9">
        <f t="shared" si="0"/>
        <v>44490.92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f t="shared" si="1"/>
        <v>0</v>
      </c>
      <c r="O27" s="9">
        <f t="shared" si="2"/>
        <v>44490.92</v>
      </c>
      <c r="P27" s="8">
        <v>144</v>
      </c>
    </row>
    <row r="28" spans="1:16" ht="13.5" customHeight="1" outlineLevel="2">
      <c r="A28" s="8" t="s">
        <v>26</v>
      </c>
      <c r="B28" s="8">
        <v>6010670060</v>
      </c>
      <c r="C28" s="8" t="s">
        <v>66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f t="shared" si="1"/>
        <v>0</v>
      </c>
      <c r="O28" s="9">
        <f t="shared" si="2"/>
        <v>0</v>
      </c>
      <c r="P28" s="8">
        <v>145</v>
      </c>
    </row>
    <row r="29" spans="1:16" ht="13.5" customHeight="1" outlineLevel="2">
      <c r="A29" s="8" t="s">
        <v>26</v>
      </c>
      <c r="B29" s="8">
        <v>6010670061</v>
      </c>
      <c r="C29" s="8" t="s">
        <v>67</v>
      </c>
      <c r="D29" s="9">
        <v>0</v>
      </c>
      <c r="E29" s="9">
        <v>0</v>
      </c>
      <c r="F29" s="9">
        <v>33650.77</v>
      </c>
      <c r="G29" s="9">
        <v>6600.94</v>
      </c>
      <c r="H29" s="9">
        <f t="shared" si="0"/>
        <v>40251.71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f t="shared" si="1"/>
        <v>0</v>
      </c>
      <c r="O29" s="9">
        <f t="shared" si="2"/>
        <v>40251.71</v>
      </c>
      <c r="P29" s="8">
        <v>147</v>
      </c>
    </row>
    <row r="30" spans="1:16" ht="13.5" customHeight="1" outlineLevel="2">
      <c r="A30" s="8" t="s">
        <v>26</v>
      </c>
      <c r="B30" s="8">
        <v>6010670062</v>
      </c>
      <c r="C30" s="8" t="s">
        <v>68</v>
      </c>
      <c r="D30" s="9">
        <v>0</v>
      </c>
      <c r="E30" s="9">
        <v>5176.21</v>
      </c>
      <c r="F30" s="9">
        <f>28441.58+12906.03</f>
        <v>41347.61</v>
      </c>
      <c r="G30" s="9">
        <v>0</v>
      </c>
      <c r="H30" s="9">
        <f t="shared" si="0"/>
        <v>46523.82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 t="shared" si="1"/>
        <v>0</v>
      </c>
      <c r="O30" s="9">
        <f t="shared" si="2"/>
        <v>46523.82</v>
      </c>
      <c r="P30" s="8">
        <v>150</v>
      </c>
    </row>
    <row r="31" spans="1:16" ht="13.5" customHeight="1" outlineLevel="2">
      <c r="A31" s="8" t="s">
        <v>26</v>
      </c>
      <c r="B31" s="8">
        <v>6010670064</v>
      </c>
      <c r="C31" s="8" t="s">
        <v>69</v>
      </c>
      <c r="D31" s="9">
        <v>0</v>
      </c>
      <c r="E31" s="9">
        <v>32728.94</v>
      </c>
      <c r="F31" s="9">
        <v>9762.46</v>
      </c>
      <c r="G31" s="9">
        <v>0</v>
      </c>
      <c r="H31" s="9">
        <f t="shared" si="0"/>
        <v>42491.399999999994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f t="shared" si="1"/>
        <v>0</v>
      </c>
      <c r="O31" s="9">
        <f t="shared" si="2"/>
        <v>42491.399999999994</v>
      </c>
      <c r="P31" s="8">
        <v>158</v>
      </c>
    </row>
    <row r="32" spans="1:16" ht="13.5" customHeight="1" outlineLevel="2">
      <c r="A32" s="8" t="s">
        <v>26</v>
      </c>
      <c r="B32" s="8">
        <v>6010670067</v>
      </c>
      <c r="C32" s="8" t="s">
        <v>70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f t="shared" si="1"/>
        <v>0</v>
      </c>
      <c r="O32" s="9">
        <f t="shared" si="2"/>
        <v>0</v>
      </c>
      <c r="P32" s="8">
        <v>169</v>
      </c>
    </row>
    <row r="33" spans="1:16" ht="13.5" customHeight="1" outlineLevel="2">
      <c r="A33" s="8" t="s">
        <v>26</v>
      </c>
      <c r="B33" s="8">
        <v>6010670070</v>
      </c>
      <c r="C33" s="8" t="s">
        <v>71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f t="shared" si="1"/>
        <v>0</v>
      </c>
      <c r="O33" s="9">
        <f t="shared" si="2"/>
        <v>0</v>
      </c>
      <c r="P33" s="8">
        <v>173</v>
      </c>
    </row>
    <row r="34" spans="1:16" ht="13.5" customHeight="1" outlineLevel="2">
      <c r="A34" s="8" t="s">
        <v>26</v>
      </c>
      <c r="B34" s="8">
        <v>6010670071</v>
      </c>
      <c r="C34" s="8" t="s">
        <v>72</v>
      </c>
      <c r="D34" s="9">
        <v>0</v>
      </c>
      <c r="E34" s="9">
        <v>6710.43</v>
      </c>
      <c r="F34" s="9">
        <v>196</v>
      </c>
      <c r="G34" s="9">
        <v>0</v>
      </c>
      <c r="H34" s="9">
        <f t="shared" si="0"/>
        <v>6906.43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f t="shared" si="1"/>
        <v>0</v>
      </c>
      <c r="O34" s="9">
        <f t="shared" si="2"/>
        <v>6906.43</v>
      </c>
      <c r="P34" s="8">
        <v>170</v>
      </c>
    </row>
    <row r="35" spans="1:16" ht="13.5" customHeight="1" outlineLevel="2">
      <c r="A35" s="8" t="s">
        <v>26</v>
      </c>
      <c r="B35" s="8">
        <v>6010670072</v>
      </c>
      <c r="C35" s="8" t="s">
        <v>73</v>
      </c>
      <c r="D35" s="9">
        <v>0</v>
      </c>
      <c r="E35" s="9">
        <f>28209.12+32761.96</f>
        <v>60971.08</v>
      </c>
      <c r="F35" s="9">
        <v>53491.46</v>
      </c>
      <c r="G35" s="9">
        <v>0</v>
      </c>
      <c r="H35" s="9">
        <f t="shared" si="0"/>
        <v>114462.54000000001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f t="shared" si="1"/>
        <v>0</v>
      </c>
      <c r="O35" s="9">
        <f t="shared" si="2"/>
        <v>114462.54000000001</v>
      </c>
      <c r="P35" s="8">
        <v>171</v>
      </c>
    </row>
    <row r="36" spans="1:16" ht="13.5" customHeight="1" outlineLevel="2">
      <c r="A36" s="8" t="s">
        <v>26</v>
      </c>
      <c r="B36" s="8">
        <v>6010670074</v>
      </c>
      <c r="C36" s="8" t="s">
        <v>74</v>
      </c>
      <c r="D36" s="9">
        <v>0</v>
      </c>
      <c r="E36" s="9">
        <v>0</v>
      </c>
      <c r="F36" s="9">
        <v>52644.46</v>
      </c>
      <c r="G36" s="9">
        <v>0</v>
      </c>
      <c r="H36" s="9">
        <f t="shared" si="0"/>
        <v>52644.46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f t="shared" si="1"/>
        <v>0</v>
      </c>
      <c r="O36" s="9">
        <f t="shared" si="2"/>
        <v>52644.46</v>
      </c>
      <c r="P36" s="8">
        <v>151</v>
      </c>
    </row>
    <row r="37" spans="1:16" ht="13.5" customHeight="1" outlineLevel="2">
      <c r="A37" s="8" t="s">
        <v>26</v>
      </c>
      <c r="B37" s="17">
        <v>6010670077</v>
      </c>
      <c r="C37" s="17" t="s">
        <v>75</v>
      </c>
      <c r="D37" s="12">
        <v>0</v>
      </c>
      <c r="E37" s="12">
        <v>0</v>
      </c>
      <c r="F37" s="12">
        <v>0</v>
      </c>
      <c r="G37" s="12">
        <v>0</v>
      </c>
      <c r="H37" s="12">
        <f t="shared" si="0"/>
        <v>0</v>
      </c>
      <c r="I37" s="12">
        <v>0</v>
      </c>
      <c r="J37" s="12">
        <v>0</v>
      </c>
      <c r="K37" s="12">
        <v>86966.99</v>
      </c>
      <c r="L37" s="12">
        <v>0</v>
      </c>
      <c r="M37" s="12">
        <v>0</v>
      </c>
      <c r="N37" s="12">
        <f t="shared" si="1"/>
        <v>86966.99</v>
      </c>
      <c r="O37" s="12">
        <f t="shared" si="2"/>
        <v>86966.99</v>
      </c>
      <c r="P37" s="8">
        <v>55</v>
      </c>
    </row>
    <row r="38" spans="1:16" ht="13.5" customHeight="1" outlineLevel="2">
      <c r="A38" s="8" t="s">
        <v>26</v>
      </c>
      <c r="B38" s="8">
        <v>6010670080</v>
      </c>
      <c r="C38" s="8" t="s">
        <v>76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f t="shared" si="1"/>
        <v>0</v>
      </c>
      <c r="O38" s="9">
        <f t="shared" si="2"/>
        <v>0</v>
      </c>
      <c r="P38" s="8">
        <v>59</v>
      </c>
    </row>
    <row r="39" spans="1:16" ht="13.5" customHeight="1" outlineLevel="2">
      <c r="A39" s="8" t="s">
        <v>26</v>
      </c>
      <c r="B39" s="8">
        <v>6010670081</v>
      </c>
      <c r="C39" s="8" t="s">
        <v>77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f t="shared" si="1"/>
        <v>0</v>
      </c>
      <c r="O39" s="9">
        <f t="shared" si="2"/>
        <v>0</v>
      </c>
      <c r="P39" s="8">
        <v>63</v>
      </c>
    </row>
    <row r="40" spans="1:16" ht="13.5" customHeight="1" outlineLevel="2">
      <c r="A40" s="8" t="s">
        <v>26</v>
      </c>
      <c r="B40" s="8">
        <v>6010670082</v>
      </c>
      <c r="C40" s="8" t="s">
        <v>78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f t="shared" si="1"/>
        <v>0</v>
      </c>
      <c r="O40" s="9">
        <f t="shared" si="2"/>
        <v>0</v>
      </c>
      <c r="P40" s="8">
        <v>65</v>
      </c>
    </row>
    <row r="41" spans="1:16" ht="13.5" customHeight="1" outlineLevel="2">
      <c r="A41" s="8" t="s">
        <v>26</v>
      </c>
      <c r="B41" s="8">
        <v>6010670083</v>
      </c>
      <c r="C41" s="8" t="s">
        <v>79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f t="shared" si="1"/>
        <v>0</v>
      </c>
      <c r="O41" s="9">
        <f t="shared" si="2"/>
        <v>0</v>
      </c>
      <c r="P41" s="8">
        <v>66</v>
      </c>
    </row>
    <row r="42" spans="1:16" ht="13.5" customHeight="1" outlineLevel="2">
      <c r="A42" s="8" t="s">
        <v>26</v>
      </c>
      <c r="B42" s="8">
        <v>6010670084</v>
      </c>
      <c r="C42" s="8" t="s">
        <v>80</v>
      </c>
      <c r="D42" s="9">
        <v>0</v>
      </c>
      <c r="E42" s="9">
        <v>0</v>
      </c>
      <c r="F42" s="9">
        <v>1.6</v>
      </c>
      <c r="G42" s="9">
        <v>0</v>
      </c>
      <c r="H42" s="9">
        <f t="shared" si="0"/>
        <v>1.6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f t="shared" si="1"/>
        <v>0</v>
      </c>
      <c r="O42" s="9">
        <f t="shared" si="2"/>
        <v>1.6</v>
      </c>
      <c r="P42" s="8">
        <v>67</v>
      </c>
    </row>
    <row r="43" spans="1:16" ht="13.5" customHeight="1" outlineLevel="2">
      <c r="A43" s="8" t="s">
        <v>26</v>
      </c>
      <c r="B43" s="8">
        <v>6010670085</v>
      </c>
      <c r="C43" s="8" t="s">
        <v>81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f t="shared" si="1"/>
        <v>0</v>
      </c>
      <c r="O43" s="9">
        <f t="shared" si="2"/>
        <v>0</v>
      </c>
      <c r="P43" s="8">
        <v>68</v>
      </c>
    </row>
    <row r="44" spans="1:16" ht="13.5" customHeight="1" outlineLevel="2">
      <c r="A44" s="8" t="s">
        <v>26</v>
      </c>
      <c r="B44" s="8">
        <v>6010670086</v>
      </c>
      <c r="C44" s="8" t="s">
        <v>82</v>
      </c>
      <c r="D44" s="9">
        <v>0</v>
      </c>
      <c r="E44" s="9">
        <v>26886.97</v>
      </c>
      <c r="F44" s="9">
        <f>27053.21+5923.07</f>
        <v>32976.28</v>
      </c>
      <c r="G44" s="9">
        <v>36000</v>
      </c>
      <c r="H44" s="9">
        <f t="shared" si="0"/>
        <v>95863.25</v>
      </c>
      <c r="I44" s="9">
        <v>0</v>
      </c>
      <c r="J44" s="9">
        <v>0</v>
      </c>
      <c r="K44" s="9">
        <v>281253.76</v>
      </c>
      <c r="L44" s="9">
        <v>0</v>
      </c>
      <c r="M44" s="9">
        <v>0</v>
      </c>
      <c r="N44" s="9">
        <f t="shared" si="1"/>
        <v>281253.76</v>
      </c>
      <c r="O44" s="9">
        <f t="shared" si="2"/>
        <v>377117.01</v>
      </c>
      <c r="P44" s="8">
        <v>105</v>
      </c>
    </row>
    <row r="45" spans="1:16" ht="13.5" customHeight="1" outlineLevel="2">
      <c r="A45" s="8" t="s">
        <v>26</v>
      </c>
      <c r="B45" s="8">
        <v>6010670087</v>
      </c>
      <c r="C45" s="8" t="s">
        <v>83</v>
      </c>
      <c r="D45" s="9">
        <v>0</v>
      </c>
      <c r="E45" s="9">
        <v>0</v>
      </c>
      <c r="F45" s="9">
        <v>0</v>
      </c>
      <c r="G45" s="9">
        <v>65500</v>
      </c>
      <c r="H45" s="9">
        <f t="shared" si="0"/>
        <v>65500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f t="shared" si="1"/>
        <v>0</v>
      </c>
      <c r="O45" s="9">
        <f t="shared" si="2"/>
        <v>65500</v>
      </c>
      <c r="P45" s="8">
        <v>106</v>
      </c>
    </row>
    <row r="46" spans="1:16" ht="13.5" customHeight="1" outlineLevel="2">
      <c r="A46" s="8" t="s">
        <v>26</v>
      </c>
      <c r="B46" s="8">
        <v>6010670088</v>
      </c>
      <c r="C46" s="8" t="s">
        <v>84</v>
      </c>
      <c r="D46" s="9">
        <v>0</v>
      </c>
      <c r="E46" s="9">
        <v>125086</v>
      </c>
      <c r="F46" s="9">
        <v>9463.38</v>
      </c>
      <c r="G46" s="9">
        <f>4071+25357.35</f>
        <v>29428.35</v>
      </c>
      <c r="H46" s="9">
        <f t="shared" si="0"/>
        <v>163977.73</v>
      </c>
      <c r="I46" s="9">
        <v>0</v>
      </c>
      <c r="J46" s="9">
        <v>0</v>
      </c>
      <c r="K46" s="9">
        <v>118833.26</v>
      </c>
      <c r="L46" s="9">
        <v>0</v>
      </c>
      <c r="M46" s="9">
        <v>0</v>
      </c>
      <c r="N46" s="9">
        <f t="shared" si="1"/>
        <v>118833.26</v>
      </c>
      <c r="O46" s="9">
        <f t="shared" si="2"/>
        <v>282810.99</v>
      </c>
      <c r="P46" s="8">
        <v>107</v>
      </c>
    </row>
    <row r="47" spans="1:16" ht="13.5" customHeight="1" outlineLevel="2">
      <c r="A47" s="8" t="s">
        <v>26</v>
      </c>
      <c r="B47" s="8">
        <v>6010670089</v>
      </c>
      <c r="C47" s="8" t="s">
        <v>85</v>
      </c>
      <c r="D47" s="9">
        <v>0</v>
      </c>
      <c r="E47" s="9">
        <f>121709.82+6.41</f>
        <v>121716.23000000001</v>
      </c>
      <c r="F47" s="9">
        <v>11000.06</v>
      </c>
      <c r="G47" s="9">
        <v>0</v>
      </c>
      <c r="H47" s="9">
        <f t="shared" si="0"/>
        <v>132716.29</v>
      </c>
      <c r="I47" s="9">
        <v>0</v>
      </c>
      <c r="J47" s="9">
        <v>0</v>
      </c>
      <c r="K47" s="9">
        <v>117793.44</v>
      </c>
      <c r="L47" s="9">
        <v>0</v>
      </c>
      <c r="M47" s="9">
        <v>0</v>
      </c>
      <c r="N47" s="9">
        <f t="shared" si="1"/>
        <v>117793.44</v>
      </c>
      <c r="O47" s="9">
        <f t="shared" si="2"/>
        <v>250509.73</v>
      </c>
      <c r="P47" s="8">
        <v>108</v>
      </c>
    </row>
    <row r="48" spans="1:16" ht="13.5" customHeight="1" outlineLevel="2">
      <c r="A48" s="8" t="s">
        <v>26</v>
      </c>
      <c r="B48" s="8">
        <v>6010670090</v>
      </c>
      <c r="C48" s="8" t="s">
        <v>86</v>
      </c>
      <c r="D48" s="9">
        <v>0</v>
      </c>
      <c r="E48" s="9">
        <f>2323.97+155907.08</f>
        <v>158231.05</v>
      </c>
      <c r="F48" s="9">
        <v>60615.95</v>
      </c>
      <c r="G48" s="9">
        <v>0</v>
      </c>
      <c r="H48" s="9">
        <f t="shared" si="0"/>
        <v>218847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f t="shared" si="1"/>
        <v>0</v>
      </c>
      <c r="O48" s="9">
        <f t="shared" si="2"/>
        <v>218847</v>
      </c>
      <c r="P48" s="8">
        <v>109</v>
      </c>
    </row>
    <row r="49" spans="1:16" ht="13.5" customHeight="1" outlineLevel="2">
      <c r="A49" s="8" t="s">
        <v>26</v>
      </c>
      <c r="B49" s="8">
        <v>6010670093</v>
      </c>
      <c r="C49" s="8" t="s">
        <v>87</v>
      </c>
      <c r="D49" s="9">
        <v>0</v>
      </c>
      <c r="E49" s="9">
        <v>3085.91</v>
      </c>
      <c r="F49" s="9">
        <f>4413.75+25624.8</f>
        <v>30038.55</v>
      </c>
      <c r="G49" s="9">
        <v>20772</v>
      </c>
      <c r="H49" s="9">
        <f t="shared" si="0"/>
        <v>53896.46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f t="shared" si="1"/>
        <v>0</v>
      </c>
      <c r="O49" s="9">
        <f t="shared" si="2"/>
        <v>53896.46</v>
      </c>
      <c r="P49" s="8">
        <v>126</v>
      </c>
    </row>
    <row r="50" spans="1:16" ht="13.5" customHeight="1" outlineLevel="2">
      <c r="A50" s="8" t="s">
        <v>26</v>
      </c>
      <c r="B50" s="8">
        <v>6010670094</v>
      </c>
      <c r="C50" s="8" t="s">
        <v>88</v>
      </c>
      <c r="D50" s="9">
        <v>0</v>
      </c>
      <c r="E50" s="9">
        <v>0</v>
      </c>
      <c r="F50" s="9">
        <f>61169.04-8428.4</f>
        <v>52740.64</v>
      </c>
      <c r="G50" s="9">
        <v>0</v>
      </c>
      <c r="H50" s="9">
        <f t="shared" si="0"/>
        <v>52740.64</v>
      </c>
      <c r="I50" s="9">
        <v>0</v>
      </c>
      <c r="J50" s="9">
        <v>0</v>
      </c>
      <c r="K50" s="9">
        <v>8428.4</v>
      </c>
      <c r="L50" s="9">
        <v>0</v>
      </c>
      <c r="M50" s="9">
        <v>0</v>
      </c>
      <c r="N50" s="9">
        <f t="shared" si="1"/>
        <v>8428.4</v>
      </c>
      <c r="O50" s="9">
        <f t="shared" si="2"/>
        <v>61169.04</v>
      </c>
      <c r="P50" s="8">
        <v>139</v>
      </c>
    </row>
    <row r="51" spans="1:16" ht="13.5" customHeight="1" outlineLevel="2">
      <c r="A51" s="8" t="s">
        <v>26</v>
      </c>
      <c r="B51" s="8">
        <v>6010670095</v>
      </c>
      <c r="C51" s="8" t="s">
        <v>89</v>
      </c>
      <c r="D51" s="9">
        <v>0</v>
      </c>
      <c r="E51" s="9">
        <v>0</v>
      </c>
      <c r="F51" s="9">
        <v>33169.16</v>
      </c>
      <c r="G51" s="9">
        <v>0</v>
      </c>
      <c r="H51" s="9">
        <f t="shared" si="0"/>
        <v>33169.16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f t="shared" si="1"/>
        <v>0</v>
      </c>
      <c r="O51" s="9">
        <f t="shared" si="2"/>
        <v>33169.16</v>
      </c>
      <c r="P51" s="8">
        <v>140</v>
      </c>
    </row>
    <row r="52" spans="1:16" ht="13.5" customHeight="1" outlineLevel="2">
      <c r="A52" s="8" t="s">
        <v>26</v>
      </c>
      <c r="B52" s="8">
        <v>6010670096</v>
      </c>
      <c r="C52" s="8" t="s">
        <v>90</v>
      </c>
      <c r="D52" s="9">
        <v>0</v>
      </c>
      <c r="E52" s="9">
        <v>36810.76</v>
      </c>
      <c r="F52" s="9">
        <v>4955.79</v>
      </c>
      <c r="G52" s="9">
        <v>0</v>
      </c>
      <c r="H52" s="9">
        <f t="shared" si="0"/>
        <v>41766.55</v>
      </c>
      <c r="I52" s="9">
        <v>0</v>
      </c>
      <c r="J52" s="9">
        <v>0</v>
      </c>
      <c r="K52" s="9">
        <v>1555.54</v>
      </c>
      <c r="L52" s="9">
        <v>0</v>
      </c>
      <c r="M52" s="9">
        <v>0</v>
      </c>
      <c r="N52" s="9">
        <f t="shared" si="1"/>
        <v>1555.54</v>
      </c>
      <c r="O52" s="9">
        <f t="shared" si="2"/>
        <v>43322.090000000004</v>
      </c>
      <c r="P52" s="8">
        <v>142</v>
      </c>
    </row>
    <row r="53" spans="1:16" ht="13.5" customHeight="1" outlineLevel="2">
      <c r="A53" s="8" t="s">
        <v>26</v>
      </c>
      <c r="B53" s="8">
        <v>6010670097</v>
      </c>
      <c r="C53" s="8" t="s">
        <v>91</v>
      </c>
      <c r="D53" s="9">
        <v>0</v>
      </c>
      <c r="E53" s="9">
        <v>0</v>
      </c>
      <c r="F53" s="9">
        <v>0</v>
      </c>
      <c r="G53" s="9">
        <v>0</v>
      </c>
      <c r="H53" s="9">
        <f t="shared" si="0"/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f t="shared" si="1"/>
        <v>0</v>
      </c>
      <c r="O53" s="9">
        <f t="shared" si="2"/>
        <v>0</v>
      </c>
      <c r="P53" s="8">
        <v>146</v>
      </c>
    </row>
    <row r="54" spans="1:16" ht="13.5" customHeight="1" outlineLevel="2">
      <c r="A54" s="8" t="s">
        <v>26</v>
      </c>
      <c r="B54" s="8">
        <v>6010670098</v>
      </c>
      <c r="C54" s="8" t="s">
        <v>92</v>
      </c>
      <c r="D54" s="9">
        <v>0</v>
      </c>
      <c r="E54" s="9">
        <v>13647.25</v>
      </c>
      <c r="F54" s="9">
        <f>13253.91+38650.31</f>
        <v>51904.22</v>
      </c>
      <c r="G54" s="9">
        <v>0</v>
      </c>
      <c r="H54" s="9">
        <f t="shared" si="0"/>
        <v>65551.47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f t="shared" si="1"/>
        <v>0</v>
      </c>
      <c r="O54" s="9">
        <f t="shared" si="2"/>
        <v>65551.47</v>
      </c>
      <c r="P54" s="8">
        <v>148</v>
      </c>
    </row>
    <row r="55" spans="1:16" ht="13.5" customHeight="1" outlineLevel="2">
      <c r="A55" s="8" t="s">
        <v>26</v>
      </c>
      <c r="B55" s="8">
        <v>6010670099</v>
      </c>
      <c r="C55" s="8" t="s">
        <v>93</v>
      </c>
      <c r="D55" s="9">
        <v>0</v>
      </c>
      <c r="E55" s="9">
        <v>0</v>
      </c>
      <c r="F55" s="9">
        <v>60148.61</v>
      </c>
      <c r="G55" s="9">
        <v>0</v>
      </c>
      <c r="H55" s="9">
        <f t="shared" si="0"/>
        <v>60148.61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f t="shared" si="1"/>
        <v>0</v>
      </c>
      <c r="O55" s="9">
        <f t="shared" si="2"/>
        <v>60148.61</v>
      </c>
      <c r="P55" s="8">
        <v>149</v>
      </c>
    </row>
    <row r="56" spans="1:16" ht="13.5" customHeight="1" outlineLevel="2">
      <c r="A56" s="8" t="s">
        <v>26</v>
      </c>
      <c r="B56" s="8">
        <v>6010670100</v>
      </c>
      <c r="C56" s="8" t="s">
        <v>94</v>
      </c>
      <c r="D56" s="9">
        <v>0</v>
      </c>
      <c r="E56" s="9">
        <v>30475.16</v>
      </c>
      <c r="F56" s="9">
        <v>28634.97</v>
      </c>
      <c r="G56" s="9">
        <v>10858</v>
      </c>
      <c r="H56" s="9">
        <f t="shared" si="0"/>
        <v>69968.13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f t="shared" si="1"/>
        <v>0</v>
      </c>
      <c r="O56" s="9">
        <f t="shared" si="2"/>
        <v>69968.13</v>
      </c>
      <c r="P56" s="8">
        <v>185</v>
      </c>
    </row>
    <row r="57" spans="1:16" ht="13.5" customHeight="1" outlineLevel="2">
      <c r="A57" s="8" t="s">
        <v>26</v>
      </c>
      <c r="B57" s="8">
        <v>6010670102</v>
      </c>
      <c r="C57" s="8" t="s">
        <v>95</v>
      </c>
      <c r="D57" s="9">
        <v>0</v>
      </c>
      <c r="E57" s="9">
        <v>0</v>
      </c>
      <c r="F57" s="9">
        <v>0</v>
      </c>
      <c r="G57" s="9">
        <v>0</v>
      </c>
      <c r="H57" s="9">
        <f t="shared" si="0"/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f t="shared" si="1"/>
        <v>0</v>
      </c>
      <c r="O57" s="9">
        <f t="shared" si="2"/>
        <v>0</v>
      </c>
      <c r="P57" s="8">
        <v>206</v>
      </c>
    </row>
    <row r="58" spans="1:16" ht="13.5" customHeight="1" outlineLevel="2">
      <c r="A58" s="8" t="s">
        <v>26</v>
      </c>
      <c r="B58" s="8">
        <v>6010670103</v>
      </c>
      <c r="C58" s="8" t="s">
        <v>96</v>
      </c>
      <c r="D58" s="9">
        <v>0</v>
      </c>
      <c r="E58" s="9">
        <v>0</v>
      </c>
      <c r="F58" s="9">
        <v>13200</v>
      </c>
      <c r="G58" s="9">
        <v>0</v>
      </c>
      <c r="H58" s="9">
        <f t="shared" si="0"/>
        <v>13200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f t="shared" si="1"/>
        <v>0</v>
      </c>
      <c r="O58" s="9">
        <f t="shared" si="2"/>
        <v>13200</v>
      </c>
      <c r="P58" s="8">
        <v>209</v>
      </c>
    </row>
    <row r="59" spans="1:16" ht="13.5" customHeight="1" outlineLevel="2">
      <c r="A59" s="8" t="s">
        <v>26</v>
      </c>
      <c r="B59" s="8">
        <v>6010670104</v>
      </c>
      <c r="C59" s="8" t="s">
        <v>97</v>
      </c>
      <c r="D59" s="9">
        <v>0</v>
      </c>
      <c r="E59" s="9">
        <v>0</v>
      </c>
      <c r="F59" s="9">
        <v>0</v>
      </c>
      <c r="G59" s="9">
        <v>0</v>
      </c>
      <c r="H59" s="9">
        <f t="shared" si="0"/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f t="shared" si="1"/>
        <v>0</v>
      </c>
      <c r="O59" s="9">
        <f t="shared" si="2"/>
        <v>0</v>
      </c>
      <c r="P59" s="8">
        <v>212</v>
      </c>
    </row>
    <row r="60" spans="1:16" ht="13.5" customHeight="1" outlineLevel="2">
      <c r="A60" s="8" t="s">
        <v>26</v>
      </c>
      <c r="B60" s="8">
        <v>6010670105</v>
      </c>
      <c r="C60" s="8" t="s">
        <v>98</v>
      </c>
      <c r="D60" s="9">
        <v>0</v>
      </c>
      <c r="E60" s="9">
        <v>0</v>
      </c>
      <c r="F60" s="9">
        <v>0</v>
      </c>
      <c r="G60" s="9">
        <v>0</v>
      </c>
      <c r="H60" s="9">
        <f t="shared" si="0"/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f t="shared" si="1"/>
        <v>0</v>
      </c>
      <c r="O60" s="9">
        <f t="shared" si="2"/>
        <v>0</v>
      </c>
      <c r="P60" s="8">
        <v>210</v>
      </c>
    </row>
    <row r="61" spans="1:16" ht="13.5" customHeight="1" outlineLevel="2">
      <c r="A61" s="8" t="s">
        <v>26</v>
      </c>
      <c r="B61" s="8">
        <v>6010670106</v>
      </c>
      <c r="C61" s="8" t="s">
        <v>99</v>
      </c>
      <c r="D61" s="9">
        <v>0</v>
      </c>
      <c r="E61" s="9">
        <v>0</v>
      </c>
      <c r="F61" s="9">
        <v>0</v>
      </c>
      <c r="G61" s="9">
        <v>0</v>
      </c>
      <c r="H61" s="9">
        <f t="shared" si="0"/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f t="shared" si="1"/>
        <v>0</v>
      </c>
      <c r="O61" s="9">
        <f t="shared" si="2"/>
        <v>0</v>
      </c>
      <c r="P61" s="8">
        <v>197</v>
      </c>
    </row>
    <row r="62" spans="1:16" ht="13.5" customHeight="1" outlineLevel="2">
      <c r="A62" s="8" t="s">
        <v>26</v>
      </c>
      <c r="B62" s="8">
        <v>6010670108</v>
      </c>
      <c r="C62" s="8" t="s">
        <v>100</v>
      </c>
      <c r="D62" s="9">
        <v>0</v>
      </c>
      <c r="E62" s="9">
        <v>0</v>
      </c>
      <c r="F62" s="9">
        <v>0</v>
      </c>
      <c r="G62" s="9">
        <v>0</v>
      </c>
      <c r="H62" s="9">
        <f t="shared" si="0"/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f t="shared" si="1"/>
        <v>0</v>
      </c>
      <c r="O62" s="9">
        <f t="shared" si="2"/>
        <v>0</v>
      </c>
      <c r="P62" s="8">
        <v>201</v>
      </c>
    </row>
    <row r="63" spans="1:16" ht="13.5" customHeight="1" outlineLevel="2">
      <c r="A63" s="8" t="s">
        <v>26</v>
      </c>
      <c r="B63" s="8">
        <v>6010670109</v>
      </c>
      <c r="C63" s="8" t="s">
        <v>101</v>
      </c>
      <c r="D63" s="9">
        <v>0</v>
      </c>
      <c r="E63" s="9">
        <v>0</v>
      </c>
      <c r="F63" s="9">
        <v>35640</v>
      </c>
      <c r="G63" s="9">
        <v>0</v>
      </c>
      <c r="H63" s="9">
        <f t="shared" si="0"/>
        <v>35640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f t="shared" si="1"/>
        <v>0</v>
      </c>
      <c r="O63" s="9">
        <f t="shared" si="2"/>
        <v>35640</v>
      </c>
      <c r="P63" s="8">
        <v>202</v>
      </c>
    </row>
    <row r="64" spans="1:16" ht="13.5" customHeight="1" outlineLevel="2">
      <c r="A64" s="8" t="s">
        <v>26</v>
      </c>
      <c r="B64" s="8">
        <v>6010670110</v>
      </c>
      <c r="C64" s="8" t="s">
        <v>102</v>
      </c>
      <c r="D64" s="9">
        <v>0</v>
      </c>
      <c r="E64" s="9">
        <v>0</v>
      </c>
      <c r="F64" s="9">
        <v>9900</v>
      </c>
      <c r="G64" s="9">
        <v>0</v>
      </c>
      <c r="H64" s="9">
        <f t="shared" si="0"/>
        <v>9900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f t="shared" si="1"/>
        <v>0</v>
      </c>
      <c r="O64" s="9">
        <f t="shared" si="2"/>
        <v>9900</v>
      </c>
      <c r="P64" s="8">
        <v>222</v>
      </c>
    </row>
    <row r="65" spans="1:16" ht="13.5" customHeight="1" outlineLevel="1">
      <c r="A65" s="16" t="s">
        <v>133</v>
      </c>
      <c r="B65" s="17"/>
      <c r="C65" s="17"/>
      <c r="D65" s="12">
        <f aca="true" t="shared" si="3" ref="D65:O65">SUBTOTAL(9,D2:D64)</f>
        <v>0</v>
      </c>
      <c r="E65" s="12">
        <f t="shared" si="3"/>
        <v>647901.4300000002</v>
      </c>
      <c r="F65" s="12">
        <f t="shared" si="3"/>
        <v>813445.1799999999</v>
      </c>
      <c r="G65" s="12">
        <f t="shared" si="3"/>
        <v>188172.29</v>
      </c>
      <c r="H65" s="12">
        <f t="shared" si="3"/>
        <v>1649518.9</v>
      </c>
      <c r="I65" s="12">
        <f t="shared" si="3"/>
        <v>0</v>
      </c>
      <c r="J65" s="12">
        <f t="shared" si="3"/>
        <v>0</v>
      </c>
      <c r="K65" s="12">
        <f t="shared" si="3"/>
        <v>614831.39</v>
      </c>
      <c r="L65" s="12">
        <f t="shared" si="3"/>
        <v>0</v>
      </c>
      <c r="M65" s="12">
        <f t="shared" si="3"/>
        <v>0</v>
      </c>
      <c r="N65" s="12">
        <f t="shared" si="3"/>
        <v>614831.39</v>
      </c>
      <c r="O65" s="12">
        <f t="shared" si="3"/>
        <v>2264350.2899999996</v>
      </c>
      <c r="P65" s="8"/>
    </row>
    <row r="66" spans="1:16" ht="13.5" customHeight="1" outlineLevel="2">
      <c r="A66" s="8" t="s">
        <v>103</v>
      </c>
      <c r="B66" s="8">
        <v>6011070001</v>
      </c>
      <c r="C66" s="8" t="s">
        <v>104</v>
      </c>
      <c r="D66" s="9">
        <v>0</v>
      </c>
      <c r="E66" s="9">
        <v>0</v>
      </c>
      <c r="F66" s="9">
        <v>1350</v>
      </c>
      <c r="G66" s="9">
        <v>12500</v>
      </c>
      <c r="H66" s="9">
        <f t="shared" si="0"/>
        <v>13850</v>
      </c>
      <c r="I66" s="9">
        <v>0</v>
      </c>
      <c r="J66" s="9">
        <v>217229.77</v>
      </c>
      <c r="K66" s="9">
        <v>0</v>
      </c>
      <c r="L66" s="9">
        <v>0</v>
      </c>
      <c r="M66" s="9">
        <v>0</v>
      </c>
      <c r="N66" s="9">
        <f t="shared" si="1"/>
        <v>217229.77</v>
      </c>
      <c r="O66" s="9">
        <f t="shared" si="2"/>
        <v>231079.77</v>
      </c>
      <c r="P66" s="8">
        <v>194</v>
      </c>
    </row>
    <row r="67" spans="1:16" ht="13.5" customHeight="1" outlineLevel="2">
      <c r="A67" s="8" t="s">
        <v>103</v>
      </c>
      <c r="B67" s="8">
        <v>6011070002</v>
      </c>
      <c r="C67" s="8" t="s">
        <v>105</v>
      </c>
      <c r="D67" s="9">
        <v>0</v>
      </c>
      <c r="E67" s="9">
        <v>931.5</v>
      </c>
      <c r="F67" s="9">
        <f>33414.25+14934.45</f>
        <v>48348.7</v>
      </c>
      <c r="G67" s="9">
        <v>21716</v>
      </c>
      <c r="H67" s="9">
        <f t="shared" si="0"/>
        <v>70996.2</v>
      </c>
      <c r="I67" s="9">
        <v>0</v>
      </c>
      <c r="J67" s="9">
        <v>57771.06</v>
      </c>
      <c r="K67" s="9">
        <v>0</v>
      </c>
      <c r="L67" s="9">
        <v>0</v>
      </c>
      <c r="M67" s="9">
        <v>0</v>
      </c>
      <c r="N67" s="9">
        <f t="shared" si="1"/>
        <v>57771.06</v>
      </c>
      <c r="O67" s="9">
        <f t="shared" si="2"/>
        <v>128767.26</v>
      </c>
      <c r="P67" s="8">
        <v>195</v>
      </c>
    </row>
    <row r="68" spans="1:16" ht="13.5" customHeight="1" outlineLevel="2">
      <c r="A68" s="8" t="s">
        <v>103</v>
      </c>
      <c r="B68" s="8">
        <v>6011070003</v>
      </c>
      <c r="C68" s="8" t="s">
        <v>106</v>
      </c>
      <c r="D68" s="9">
        <v>0</v>
      </c>
      <c r="E68" s="9">
        <v>0</v>
      </c>
      <c r="F68" s="9">
        <v>0</v>
      </c>
      <c r="G68" s="9">
        <v>0</v>
      </c>
      <c r="H68" s="9">
        <f aca="true" t="shared" si="4" ref="H68:H94">D68+E68+F68+G68</f>
        <v>0</v>
      </c>
      <c r="I68" s="9">
        <v>0</v>
      </c>
      <c r="J68" s="9">
        <v>0</v>
      </c>
      <c r="K68" s="9">
        <v>0</v>
      </c>
      <c r="L68" s="9">
        <v>0</v>
      </c>
      <c r="M68" s="9">
        <v>55415.21</v>
      </c>
      <c r="N68" s="9">
        <f aca="true" t="shared" si="5" ref="N68:N94">M68+L68+K68+J68+I68</f>
        <v>55415.21</v>
      </c>
      <c r="O68" s="9">
        <f aca="true" t="shared" si="6" ref="O68:O94">H68+N68</f>
        <v>55415.21</v>
      </c>
      <c r="P68" s="8">
        <v>196</v>
      </c>
    </row>
    <row r="69" spans="1:16" ht="13.5" customHeight="1" outlineLevel="2">
      <c r="A69" s="8" t="s">
        <v>103</v>
      </c>
      <c r="B69" s="8">
        <v>6011070004</v>
      </c>
      <c r="C69" s="8" t="s">
        <v>107</v>
      </c>
      <c r="D69" s="9">
        <v>0</v>
      </c>
      <c r="E69" s="9">
        <v>3952.2</v>
      </c>
      <c r="F69" s="9">
        <f>12867.18+19596.94</f>
        <v>32464.12</v>
      </c>
      <c r="G69" s="9">
        <v>0</v>
      </c>
      <c r="H69" s="9">
        <f t="shared" si="4"/>
        <v>36416.32</v>
      </c>
      <c r="I69" s="9">
        <v>0</v>
      </c>
      <c r="J69" s="9">
        <v>0</v>
      </c>
      <c r="K69" s="9">
        <v>343960.43</v>
      </c>
      <c r="L69" s="9">
        <v>0</v>
      </c>
      <c r="M69" s="9">
        <v>0</v>
      </c>
      <c r="N69" s="9">
        <f t="shared" si="5"/>
        <v>343960.43</v>
      </c>
      <c r="O69" s="9">
        <f t="shared" si="6"/>
        <v>380376.75</v>
      </c>
      <c r="P69" s="8">
        <v>197</v>
      </c>
    </row>
    <row r="70" spans="1:16" ht="13.5" customHeight="1" outlineLevel="2">
      <c r="A70" s="8" t="s">
        <v>103</v>
      </c>
      <c r="B70" s="8">
        <v>6011070005</v>
      </c>
      <c r="C70" s="8" t="s">
        <v>108</v>
      </c>
      <c r="D70" s="9">
        <v>0</v>
      </c>
      <c r="E70" s="9">
        <v>0</v>
      </c>
      <c r="F70" s="9">
        <v>13803.3</v>
      </c>
      <c r="G70" s="9">
        <v>23000</v>
      </c>
      <c r="H70" s="9">
        <f t="shared" si="4"/>
        <v>36803.3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f t="shared" si="5"/>
        <v>0</v>
      </c>
      <c r="O70" s="9">
        <f t="shared" si="6"/>
        <v>36803.3</v>
      </c>
      <c r="P70" s="8">
        <v>198</v>
      </c>
    </row>
    <row r="71" spans="1:16" ht="13.5" customHeight="1" outlineLevel="2">
      <c r="A71" s="8" t="s">
        <v>103</v>
      </c>
      <c r="B71" s="8">
        <v>6011070006</v>
      </c>
      <c r="C71" s="8" t="s">
        <v>109</v>
      </c>
      <c r="D71" s="9">
        <v>0</v>
      </c>
      <c r="E71" s="9">
        <v>0</v>
      </c>
      <c r="F71" s="9">
        <v>0</v>
      </c>
      <c r="G71" s="9">
        <v>0</v>
      </c>
      <c r="H71" s="9">
        <f t="shared" si="4"/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f t="shared" si="5"/>
        <v>0</v>
      </c>
      <c r="O71" s="9">
        <f t="shared" si="6"/>
        <v>0</v>
      </c>
      <c r="P71" s="8">
        <v>199</v>
      </c>
    </row>
    <row r="72" spans="1:16" ht="13.5" customHeight="1" outlineLevel="2">
      <c r="A72" s="8" t="s">
        <v>103</v>
      </c>
      <c r="B72" s="8">
        <v>6011070007</v>
      </c>
      <c r="C72" s="8" t="s">
        <v>110</v>
      </c>
      <c r="D72" s="9">
        <v>0</v>
      </c>
      <c r="E72" s="9">
        <v>0</v>
      </c>
      <c r="F72" s="9">
        <v>82877.94</v>
      </c>
      <c r="G72" s="9">
        <v>0</v>
      </c>
      <c r="H72" s="9">
        <f t="shared" si="4"/>
        <v>82877.94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f t="shared" si="5"/>
        <v>0</v>
      </c>
      <c r="O72" s="9">
        <f t="shared" si="6"/>
        <v>82877.94</v>
      </c>
      <c r="P72" s="8">
        <v>200</v>
      </c>
    </row>
    <row r="73" spans="1:16" ht="13.5" customHeight="1" outlineLevel="2">
      <c r="A73" s="8" t="s">
        <v>103</v>
      </c>
      <c r="B73" s="8">
        <v>6011070008</v>
      </c>
      <c r="C73" s="8" t="s">
        <v>111</v>
      </c>
      <c r="D73" s="9">
        <v>0</v>
      </c>
      <c r="E73" s="9">
        <v>999</v>
      </c>
      <c r="F73" s="9">
        <f>6394.22+31125.4</f>
        <v>37519.62</v>
      </c>
      <c r="G73" s="9">
        <v>10856</v>
      </c>
      <c r="H73" s="9">
        <f t="shared" si="4"/>
        <v>49374.62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f t="shared" si="5"/>
        <v>0</v>
      </c>
      <c r="O73" s="9">
        <f t="shared" si="6"/>
        <v>49374.62</v>
      </c>
      <c r="P73" s="8">
        <v>201</v>
      </c>
    </row>
    <row r="74" spans="1:16" ht="13.5" customHeight="1" outlineLevel="2">
      <c r="A74" s="8" t="s">
        <v>103</v>
      </c>
      <c r="B74" s="8">
        <v>6011070009</v>
      </c>
      <c r="C74" s="8" t="s">
        <v>112</v>
      </c>
      <c r="D74" s="9">
        <v>0</v>
      </c>
      <c r="E74" s="9">
        <v>0</v>
      </c>
      <c r="F74" s="9">
        <v>33410.99</v>
      </c>
      <c r="G74" s="9">
        <v>0</v>
      </c>
      <c r="H74" s="9">
        <f t="shared" si="4"/>
        <v>33410.99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f t="shared" si="5"/>
        <v>0</v>
      </c>
      <c r="O74" s="9">
        <f t="shared" si="6"/>
        <v>33410.99</v>
      </c>
      <c r="P74" s="8">
        <v>202</v>
      </c>
    </row>
    <row r="75" spans="1:16" ht="13.5" customHeight="1" outlineLevel="2">
      <c r="A75" s="8" t="s">
        <v>103</v>
      </c>
      <c r="B75" s="8">
        <v>6011070010</v>
      </c>
      <c r="C75" s="8" t="s">
        <v>113</v>
      </c>
      <c r="D75" s="9">
        <v>0</v>
      </c>
      <c r="E75" s="9">
        <v>0</v>
      </c>
      <c r="F75" s="9">
        <f>7139.53+39586.14</f>
        <v>46725.67</v>
      </c>
      <c r="G75" s="9">
        <v>0</v>
      </c>
      <c r="H75" s="9">
        <f t="shared" si="4"/>
        <v>46725.67</v>
      </c>
      <c r="I75" s="9">
        <v>0</v>
      </c>
      <c r="J75" s="9">
        <v>27005.36</v>
      </c>
      <c r="K75" s="9">
        <v>0</v>
      </c>
      <c r="L75" s="9">
        <v>0</v>
      </c>
      <c r="M75" s="9">
        <v>0</v>
      </c>
      <c r="N75" s="9">
        <f t="shared" si="5"/>
        <v>27005.36</v>
      </c>
      <c r="O75" s="9">
        <f t="shared" si="6"/>
        <v>73731.03</v>
      </c>
      <c r="P75" s="8">
        <v>203</v>
      </c>
    </row>
    <row r="76" spans="1:16" ht="13.5" customHeight="1" outlineLevel="2">
      <c r="A76" s="8" t="s">
        <v>103</v>
      </c>
      <c r="B76" s="8">
        <v>6011070011</v>
      </c>
      <c r="C76" s="8" t="s">
        <v>114</v>
      </c>
      <c r="D76" s="9">
        <v>0</v>
      </c>
      <c r="E76" s="9">
        <v>0</v>
      </c>
      <c r="F76" s="9">
        <v>0</v>
      </c>
      <c r="G76" s="9">
        <v>0</v>
      </c>
      <c r="H76" s="9">
        <f t="shared" si="4"/>
        <v>0</v>
      </c>
      <c r="I76" s="9">
        <v>0</v>
      </c>
      <c r="J76" s="9">
        <v>0</v>
      </c>
      <c r="K76" s="9">
        <v>917296.8</v>
      </c>
      <c r="L76" s="9">
        <v>0</v>
      </c>
      <c r="M76" s="9">
        <v>0</v>
      </c>
      <c r="N76" s="9">
        <f t="shared" si="5"/>
        <v>917296.8</v>
      </c>
      <c r="O76" s="9">
        <f t="shared" si="6"/>
        <v>917296.8</v>
      </c>
      <c r="P76" s="8">
        <v>204</v>
      </c>
    </row>
    <row r="77" spans="1:16" ht="13.5" customHeight="1" outlineLevel="2">
      <c r="A77" s="8" t="s">
        <v>103</v>
      </c>
      <c r="B77" s="8">
        <v>6011070012</v>
      </c>
      <c r="C77" s="8" t="s">
        <v>115</v>
      </c>
      <c r="D77" s="9">
        <v>0</v>
      </c>
      <c r="E77" s="9">
        <v>0</v>
      </c>
      <c r="F77" s="9">
        <v>15115.43</v>
      </c>
      <c r="G77" s="9">
        <v>22464</v>
      </c>
      <c r="H77" s="9">
        <f t="shared" si="4"/>
        <v>37579.43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f t="shared" si="5"/>
        <v>0</v>
      </c>
      <c r="O77" s="9">
        <f t="shared" si="6"/>
        <v>37579.43</v>
      </c>
      <c r="P77" s="8">
        <v>223</v>
      </c>
    </row>
    <row r="78" spans="1:16" ht="13.5" customHeight="1" outlineLevel="2">
      <c r="A78" s="8" t="s">
        <v>103</v>
      </c>
      <c r="B78" s="8">
        <v>6011070013</v>
      </c>
      <c r="C78" s="8" t="s">
        <v>116</v>
      </c>
      <c r="D78" s="9">
        <v>0</v>
      </c>
      <c r="E78" s="9">
        <v>0</v>
      </c>
      <c r="F78" s="9">
        <v>26514.17</v>
      </c>
      <c r="G78" s="9">
        <v>0</v>
      </c>
      <c r="H78" s="9">
        <f t="shared" si="4"/>
        <v>26514.17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f t="shared" si="5"/>
        <v>0</v>
      </c>
      <c r="O78" s="9">
        <f t="shared" si="6"/>
        <v>26514.17</v>
      </c>
      <c r="P78" s="8">
        <v>213</v>
      </c>
    </row>
    <row r="79" spans="1:16" ht="13.5" customHeight="1" outlineLevel="1">
      <c r="A79" s="18" t="s">
        <v>134</v>
      </c>
      <c r="B79" s="17"/>
      <c r="C79" s="17"/>
      <c r="D79" s="12">
        <f aca="true" t="shared" si="7" ref="D79:O79">SUBTOTAL(9,D66:D78)</f>
        <v>0</v>
      </c>
      <c r="E79" s="12">
        <f t="shared" si="7"/>
        <v>5882.7</v>
      </c>
      <c r="F79" s="12">
        <f t="shared" si="7"/>
        <v>338129.93999999994</v>
      </c>
      <c r="G79" s="12">
        <f t="shared" si="7"/>
        <v>90536</v>
      </c>
      <c r="H79" s="12">
        <f t="shared" si="7"/>
        <v>434548.63999999996</v>
      </c>
      <c r="I79" s="12">
        <f t="shared" si="7"/>
        <v>0</v>
      </c>
      <c r="J79" s="12">
        <f t="shared" si="7"/>
        <v>302006.18999999994</v>
      </c>
      <c r="K79" s="12">
        <f t="shared" si="7"/>
        <v>1261257.23</v>
      </c>
      <c r="L79" s="12">
        <f t="shared" si="7"/>
        <v>0</v>
      </c>
      <c r="M79" s="12">
        <f t="shared" si="7"/>
        <v>55415.21</v>
      </c>
      <c r="N79" s="12">
        <f t="shared" si="7"/>
        <v>1618678.63</v>
      </c>
      <c r="O79" s="12">
        <f t="shared" si="7"/>
        <v>2053227.2699999998</v>
      </c>
      <c r="P79" s="8"/>
    </row>
    <row r="80" spans="1:16" ht="13.5" customHeight="1" outlineLevel="2">
      <c r="A80" s="8" t="s">
        <v>117</v>
      </c>
      <c r="B80" s="8">
        <v>6011470001</v>
      </c>
      <c r="C80" s="8" t="s">
        <v>118</v>
      </c>
      <c r="D80" s="9">
        <v>0</v>
      </c>
      <c r="E80" s="9">
        <v>91761.93</v>
      </c>
      <c r="F80" s="9">
        <v>219991.98</v>
      </c>
      <c r="G80" s="9">
        <v>0</v>
      </c>
      <c r="H80" s="9">
        <f t="shared" si="4"/>
        <v>311753.91000000003</v>
      </c>
      <c r="I80" s="9">
        <v>237640.12</v>
      </c>
      <c r="J80" s="9">
        <v>0</v>
      </c>
      <c r="K80" s="9">
        <v>0</v>
      </c>
      <c r="L80" s="9">
        <v>0</v>
      </c>
      <c r="M80" s="9">
        <v>0</v>
      </c>
      <c r="N80" s="9">
        <f t="shared" si="5"/>
        <v>237640.12</v>
      </c>
      <c r="O80" s="9">
        <f t="shared" si="6"/>
        <v>549394.03</v>
      </c>
      <c r="P80" s="8">
        <v>161</v>
      </c>
    </row>
    <row r="81" spans="1:16" ht="13.5" customHeight="1" outlineLevel="2">
      <c r="A81" s="8" t="s">
        <v>117</v>
      </c>
      <c r="B81" s="8">
        <v>6011470002</v>
      </c>
      <c r="C81" s="8" t="s">
        <v>119</v>
      </c>
      <c r="D81" s="9">
        <v>0</v>
      </c>
      <c r="E81" s="9">
        <v>177526.28</v>
      </c>
      <c r="F81" s="9">
        <v>581320.78</v>
      </c>
      <c r="G81" s="9">
        <v>0</v>
      </c>
      <c r="H81" s="9">
        <f t="shared" si="4"/>
        <v>758847.06</v>
      </c>
      <c r="I81" s="9">
        <v>813991.35</v>
      </c>
      <c r="J81" s="9">
        <v>0</v>
      </c>
      <c r="K81" s="9">
        <v>0</v>
      </c>
      <c r="L81" s="9">
        <v>0</v>
      </c>
      <c r="M81" s="9">
        <v>0</v>
      </c>
      <c r="N81" s="9">
        <f t="shared" si="5"/>
        <v>813991.35</v>
      </c>
      <c r="O81" s="9">
        <f t="shared" si="6"/>
        <v>1572838.4100000001</v>
      </c>
      <c r="P81" s="8">
        <v>164</v>
      </c>
    </row>
    <row r="82" spans="1:16" ht="13.5" customHeight="1" outlineLevel="2">
      <c r="A82" s="8" t="s">
        <v>117</v>
      </c>
      <c r="B82" s="8">
        <v>6011470003</v>
      </c>
      <c r="C82" s="8" t="s">
        <v>120</v>
      </c>
      <c r="D82" s="9">
        <v>78461.94</v>
      </c>
      <c r="E82" s="9">
        <v>317428.38</v>
      </c>
      <c r="F82" s="9">
        <v>199840.74</v>
      </c>
      <c r="G82" s="9">
        <v>0</v>
      </c>
      <c r="H82" s="9">
        <f t="shared" si="4"/>
        <v>595731.06</v>
      </c>
      <c r="I82" s="9">
        <v>340596.26</v>
      </c>
      <c r="J82" s="9">
        <v>0</v>
      </c>
      <c r="K82" s="9">
        <v>0</v>
      </c>
      <c r="L82" s="9">
        <v>0</v>
      </c>
      <c r="M82" s="9">
        <v>125166.29</v>
      </c>
      <c r="N82" s="9">
        <f t="shared" si="5"/>
        <v>465762.55</v>
      </c>
      <c r="O82" s="9">
        <f t="shared" si="6"/>
        <v>1061493.61</v>
      </c>
      <c r="P82" s="8">
        <v>165</v>
      </c>
    </row>
    <row r="83" spans="1:16" ht="13.5" customHeight="1" outlineLevel="2">
      <c r="A83" s="8" t="s">
        <v>117</v>
      </c>
      <c r="B83" s="8">
        <v>6011470004</v>
      </c>
      <c r="C83" s="8" t="s">
        <v>121</v>
      </c>
      <c r="D83" s="9">
        <v>37800</v>
      </c>
      <c r="E83" s="9">
        <v>191726.26</v>
      </c>
      <c r="F83" s="9">
        <v>530054.64</v>
      </c>
      <c r="G83" s="9">
        <v>0</v>
      </c>
      <c r="H83" s="9">
        <f t="shared" si="4"/>
        <v>759580.9</v>
      </c>
      <c r="I83" s="9">
        <v>126843.52</v>
      </c>
      <c r="J83" s="9">
        <v>0</v>
      </c>
      <c r="K83" s="9">
        <v>0</v>
      </c>
      <c r="L83" s="9">
        <v>0</v>
      </c>
      <c r="M83" s="9">
        <v>0</v>
      </c>
      <c r="N83" s="9">
        <f t="shared" si="5"/>
        <v>126843.52</v>
      </c>
      <c r="O83" s="9">
        <f t="shared" si="6"/>
        <v>886424.42</v>
      </c>
      <c r="P83" s="8">
        <v>160</v>
      </c>
    </row>
    <row r="84" spans="1:16" ht="13.5" customHeight="1" outlineLevel="2">
      <c r="A84" s="8" t="s">
        <v>117</v>
      </c>
      <c r="B84" s="8">
        <v>6011470005</v>
      </c>
      <c r="C84" s="8" t="s">
        <v>122</v>
      </c>
      <c r="D84" s="9">
        <v>0</v>
      </c>
      <c r="E84" s="9">
        <v>143645.03</v>
      </c>
      <c r="F84" s="9">
        <v>89620.3</v>
      </c>
      <c r="G84" s="9">
        <v>0</v>
      </c>
      <c r="H84" s="9">
        <f t="shared" si="4"/>
        <v>233265.33000000002</v>
      </c>
      <c r="I84" s="9">
        <v>45776.8</v>
      </c>
      <c r="J84" s="9">
        <v>0</v>
      </c>
      <c r="K84" s="9">
        <v>0</v>
      </c>
      <c r="L84" s="9">
        <v>0</v>
      </c>
      <c r="M84" s="9">
        <v>0</v>
      </c>
      <c r="N84" s="9">
        <f t="shared" si="5"/>
        <v>45776.8</v>
      </c>
      <c r="O84" s="9">
        <f t="shared" si="6"/>
        <v>279042.13</v>
      </c>
      <c r="P84" s="8">
        <v>162</v>
      </c>
    </row>
    <row r="85" spans="1:16" ht="13.5" customHeight="1" outlineLevel="2">
      <c r="A85" s="8" t="s">
        <v>117</v>
      </c>
      <c r="B85" s="8">
        <v>6011470006</v>
      </c>
      <c r="C85" s="8" t="s">
        <v>123</v>
      </c>
      <c r="D85" s="9">
        <v>0</v>
      </c>
      <c r="E85" s="9">
        <v>155349.86</v>
      </c>
      <c r="F85" s="9">
        <v>447112.11</v>
      </c>
      <c r="G85" s="9">
        <v>0</v>
      </c>
      <c r="H85" s="9">
        <f t="shared" si="4"/>
        <v>602461.97</v>
      </c>
      <c r="I85" s="9">
        <v>1406570.77</v>
      </c>
      <c r="J85" s="9">
        <v>0</v>
      </c>
      <c r="K85" s="9">
        <v>0</v>
      </c>
      <c r="L85" s="9">
        <v>0</v>
      </c>
      <c r="M85" s="9">
        <v>0</v>
      </c>
      <c r="N85" s="9">
        <f t="shared" si="5"/>
        <v>1406570.77</v>
      </c>
      <c r="O85" s="9">
        <f t="shared" si="6"/>
        <v>2009032.74</v>
      </c>
      <c r="P85" s="8">
        <v>163</v>
      </c>
    </row>
    <row r="86" spans="1:16" ht="13.5" customHeight="1" outlineLevel="2">
      <c r="A86" s="8" t="s">
        <v>117</v>
      </c>
      <c r="B86" s="8">
        <v>6011470007</v>
      </c>
      <c r="C86" s="8" t="s">
        <v>124</v>
      </c>
      <c r="D86" s="9">
        <v>0</v>
      </c>
      <c r="E86" s="9">
        <v>0</v>
      </c>
      <c r="F86" s="9">
        <v>40012.65</v>
      </c>
      <c r="G86" s="9">
        <v>14108.4</v>
      </c>
      <c r="H86" s="9">
        <f t="shared" si="4"/>
        <v>54121.05</v>
      </c>
      <c r="I86" s="9">
        <v>93483.5</v>
      </c>
      <c r="J86" s="9">
        <v>0</v>
      </c>
      <c r="K86" s="9">
        <v>0</v>
      </c>
      <c r="L86" s="9">
        <v>0</v>
      </c>
      <c r="M86" s="9">
        <v>0</v>
      </c>
      <c r="N86" s="9">
        <f t="shared" si="5"/>
        <v>93483.5</v>
      </c>
      <c r="O86" s="9">
        <f t="shared" si="6"/>
        <v>147604.55</v>
      </c>
      <c r="P86" s="8">
        <v>181</v>
      </c>
    </row>
    <row r="87" spans="1:16" ht="13.5" customHeight="1" outlineLevel="2">
      <c r="A87" s="8" t="s">
        <v>117</v>
      </c>
      <c r="B87" s="8">
        <v>6011470008</v>
      </c>
      <c r="C87" s="8" t="s">
        <v>125</v>
      </c>
      <c r="D87" s="9">
        <v>24863</v>
      </c>
      <c r="E87" s="9">
        <v>44126.18</v>
      </c>
      <c r="F87" s="9">
        <v>598.67</v>
      </c>
      <c r="G87" s="9">
        <v>0</v>
      </c>
      <c r="H87" s="9">
        <f t="shared" si="4"/>
        <v>69587.84999999999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f t="shared" si="5"/>
        <v>0</v>
      </c>
      <c r="O87" s="9">
        <f t="shared" si="6"/>
        <v>69587.84999999999</v>
      </c>
      <c r="P87" s="8">
        <v>219</v>
      </c>
    </row>
    <row r="88" spans="1:16" ht="13.5" customHeight="1" outlineLevel="2">
      <c r="A88" s="8" t="s">
        <v>117</v>
      </c>
      <c r="B88" s="8">
        <v>6011470009</v>
      </c>
      <c r="C88" s="8" t="s">
        <v>126</v>
      </c>
      <c r="D88" s="9">
        <v>0</v>
      </c>
      <c r="E88" s="9">
        <v>468702.14</v>
      </c>
      <c r="F88" s="9">
        <v>659939.25</v>
      </c>
      <c r="G88" s="9">
        <v>11232</v>
      </c>
      <c r="H88" s="9">
        <f t="shared" si="4"/>
        <v>1139873.3900000001</v>
      </c>
      <c r="I88" s="9">
        <v>288636.39</v>
      </c>
      <c r="J88" s="9">
        <v>0</v>
      </c>
      <c r="K88" s="9">
        <v>0</v>
      </c>
      <c r="L88" s="9">
        <v>0</v>
      </c>
      <c r="M88" s="9">
        <v>0</v>
      </c>
      <c r="N88" s="9">
        <f t="shared" si="5"/>
        <v>288636.39</v>
      </c>
      <c r="O88" s="9">
        <f t="shared" si="6"/>
        <v>1428509.7800000003</v>
      </c>
      <c r="P88" s="8">
        <v>190</v>
      </c>
    </row>
    <row r="89" spans="1:16" ht="13.5" customHeight="1" outlineLevel="2">
      <c r="A89" s="8" t="s">
        <v>117</v>
      </c>
      <c r="B89" s="8">
        <v>6011470010</v>
      </c>
      <c r="C89" s="8" t="s">
        <v>127</v>
      </c>
      <c r="D89" s="9">
        <v>0</v>
      </c>
      <c r="E89" s="9">
        <v>215279.25</v>
      </c>
      <c r="F89" s="9">
        <v>522232.59</v>
      </c>
      <c r="G89" s="9">
        <v>36504</v>
      </c>
      <c r="H89" s="9">
        <f t="shared" si="4"/>
        <v>774015.8400000001</v>
      </c>
      <c r="I89" s="9">
        <v>537206.8</v>
      </c>
      <c r="J89" s="9">
        <v>0</v>
      </c>
      <c r="K89" s="9">
        <v>0</v>
      </c>
      <c r="L89" s="9">
        <v>0</v>
      </c>
      <c r="M89" s="9">
        <v>0</v>
      </c>
      <c r="N89" s="9">
        <f t="shared" si="5"/>
        <v>537206.8</v>
      </c>
      <c r="O89" s="9">
        <f t="shared" si="6"/>
        <v>1311222.6400000001</v>
      </c>
      <c r="P89" s="8">
        <v>189</v>
      </c>
    </row>
    <row r="90" spans="1:16" ht="13.5" customHeight="1" outlineLevel="2">
      <c r="A90" s="8" t="s">
        <v>117</v>
      </c>
      <c r="B90" s="8">
        <v>6011470011</v>
      </c>
      <c r="C90" s="8" t="s">
        <v>128</v>
      </c>
      <c r="D90" s="9">
        <v>59700</v>
      </c>
      <c r="E90" s="9">
        <v>250086.19</v>
      </c>
      <c r="F90" s="9">
        <v>267243.16</v>
      </c>
      <c r="G90" s="9">
        <v>0</v>
      </c>
      <c r="H90" s="9">
        <f t="shared" si="4"/>
        <v>577029.35</v>
      </c>
      <c r="I90" s="9">
        <v>603757.84</v>
      </c>
      <c r="J90" s="9">
        <v>0</v>
      </c>
      <c r="K90" s="9">
        <v>0</v>
      </c>
      <c r="L90" s="9">
        <v>0</v>
      </c>
      <c r="M90" s="9">
        <v>0</v>
      </c>
      <c r="N90" s="9">
        <f t="shared" si="5"/>
        <v>603757.84</v>
      </c>
      <c r="O90" s="9">
        <f t="shared" si="6"/>
        <v>1180787.19</v>
      </c>
      <c r="P90" s="8">
        <v>186</v>
      </c>
    </row>
    <row r="91" spans="1:16" ht="13.5" customHeight="1" outlineLevel="2">
      <c r="A91" s="8" t="s">
        <v>117</v>
      </c>
      <c r="B91" s="8">
        <v>6011470012</v>
      </c>
      <c r="C91" s="8" t="s">
        <v>129</v>
      </c>
      <c r="D91" s="9">
        <v>22684.48</v>
      </c>
      <c r="E91" s="9">
        <v>399294.78</v>
      </c>
      <c r="F91" s="9">
        <v>28616.91</v>
      </c>
      <c r="G91" s="9">
        <v>-1300</v>
      </c>
      <c r="H91" s="9">
        <f t="shared" si="4"/>
        <v>449296.17</v>
      </c>
      <c r="I91" s="9">
        <v>209555.18</v>
      </c>
      <c r="J91" s="9">
        <v>0</v>
      </c>
      <c r="K91" s="9">
        <v>0</v>
      </c>
      <c r="L91" s="9">
        <v>0</v>
      </c>
      <c r="M91" s="9">
        <v>0</v>
      </c>
      <c r="N91" s="9">
        <f t="shared" si="5"/>
        <v>209555.18</v>
      </c>
      <c r="O91" s="9">
        <f t="shared" si="6"/>
        <v>658851.35</v>
      </c>
      <c r="P91" s="8">
        <v>187</v>
      </c>
    </row>
    <row r="92" spans="1:16" ht="13.5" customHeight="1" outlineLevel="2">
      <c r="A92" s="8" t="s">
        <v>117</v>
      </c>
      <c r="B92" s="8">
        <v>6011470013</v>
      </c>
      <c r="C92" s="8" t="s">
        <v>130</v>
      </c>
      <c r="D92" s="9">
        <v>0</v>
      </c>
      <c r="E92" s="9">
        <v>45829.22</v>
      </c>
      <c r="F92" s="9">
        <v>37.95</v>
      </c>
      <c r="G92" s="9">
        <v>1300</v>
      </c>
      <c r="H92" s="9">
        <f t="shared" si="4"/>
        <v>47167.17</v>
      </c>
      <c r="I92" s="9">
        <v>581546.43</v>
      </c>
      <c r="J92" s="9">
        <v>0</v>
      </c>
      <c r="K92" s="9">
        <v>0</v>
      </c>
      <c r="L92" s="9">
        <v>0</v>
      </c>
      <c r="M92" s="9">
        <v>0</v>
      </c>
      <c r="N92" s="9">
        <f t="shared" si="5"/>
        <v>581546.43</v>
      </c>
      <c r="O92" s="9">
        <f t="shared" si="6"/>
        <v>628713.6000000001</v>
      </c>
      <c r="P92" s="8">
        <v>220</v>
      </c>
    </row>
    <row r="93" spans="1:16" ht="13.5" customHeight="1" outlineLevel="2">
      <c r="A93" s="8" t="s">
        <v>117</v>
      </c>
      <c r="B93" s="8">
        <v>6011470014</v>
      </c>
      <c r="C93" s="8" t="s">
        <v>131</v>
      </c>
      <c r="D93" s="9">
        <v>0</v>
      </c>
      <c r="E93" s="9">
        <v>747092.44</v>
      </c>
      <c r="F93" s="9">
        <v>188.03</v>
      </c>
      <c r="G93" s="9">
        <v>0</v>
      </c>
      <c r="H93" s="9">
        <f t="shared" si="4"/>
        <v>747280.47</v>
      </c>
      <c r="I93" s="9">
        <v>122612.69</v>
      </c>
      <c r="J93" s="9">
        <v>0</v>
      </c>
      <c r="K93" s="9">
        <v>0</v>
      </c>
      <c r="L93" s="9">
        <v>0</v>
      </c>
      <c r="M93" s="9">
        <v>0</v>
      </c>
      <c r="N93" s="9">
        <f t="shared" si="5"/>
        <v>122612.69</v>
      </c>
      <c r="O93" s="9">
        <f t="shared" si="6"/>
        <v>869893.1599999999</v>
      </c>
      <c r="P93" s="8">
        <v>217</v>
      </c>
    </row>
    <row r="94" spans="1:16" ht="13.5" customHeight="1" outlineLevel="2">
      <c r="A94" s="8" t="s">
        <v>117</v>
      </c>
      <c r="B94" s="8">
        <v>6011470015</v>
      </c>
      <c r="C94" s="8" t="s">
        <v>132</v>
      </c>
      <c r="D94" s="9">
        <v>0</v>
      </c>
      <c r="E94" s="9">
        <v>456651.21</v>
      </c>
      <c r="F94" s="9">
        <v>0</v>
      </c>
      <c r="G94" s="9">
        <v>0</v>
      </c>
      <c r="H94" s="9">
        <f t="shared" si="4"/>
        <v>456651.21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f t="shared" si="5"/>
        <v>0</v>
      </c>
      <c r="O94" s="9">
        <f t="shared" si="6"/>
        <v>456651.21</v>
      </c>
      <c r="P94" s="8">
        <v>216</v>
      </c>
    </row>
    <row r="95" spans="1:16" ht="13.5" customHeight="1" outlineLevel="1">
      <c r="A95" s="18" t="s">
        <v>135</v>
      </c>
      <c r="B95" s="17"/>
      <c r="C95" s="17"/>
      <c r="D95" s="12">
        <f aca="true" t="shared" si="8" ref="D95:O95">SUBTOTAL(9,D80:D94)</f>
        <v>223509.42</v>
      </c>
      <c r="E95" s="12">
        <f t="shared" si="8"/>
        <v>3704499.1500000004</v>
      </c>
      <c r="F95" s="12">
        <f t="shared" si="8"/>
        <v>3586809.7600000002</v>
      </c>
      <c r="G95" s="12">
        <f t="shared" si="8"/>
        <v>61844.4</v>
      </c>
      <c r="H95" s="12">
        <f t="shared" si="8"/>
        <v>7576662.7299999995</v>
      </c>
      <c r="I95" s="12">
        <f t="shared" si="8"/>
        <v>5408217.65</v>
      </c>
      <c r="J95" s="12">
        <f t="shared" si="8"/>
        <v>0</v>
      </c>
      <c r="K95" s="12">
        <f t="shared" si="8"/>
        <v>0</v>
      </c>
      <c r="L95" s="12">
        <f t="shared" si="8"/>
        <v>0</v>
      </c>
      <c r="M95" s="12">
        <f t="shared" si="8"/>
        <v>125166.29</v>
      </c>
      <c r="N95" s="12">
        <f t="shared" si="8"/>
        <v>5533383.94</v>
      </c>
      <c r="O95" s="12">
        <f t="shared" si="8"/>
        <v>13110046.67</v>
      </c>
      <c r="P95" s="8"/>
    </row>
    <row r="96" spans="1:16" ht="13.5" customHeight="1">
      <c r="A96" s="14" t="s">
        <v>25</v>
      </c>
      <c r="B96" s="8"/>
      <c r="C96" s="8"/>
      <c r="D96" s="9">
        <f aca="true" t="shared" si="9" ref="D96:O96">SUBTOTAL(9,D2:D94)</f>
        <v>223509.42</v>
      </c>
      <c r="E96" s="9">
        <f t="shared" si="9"/>
        <v>4358283.28</v>
      </c>
      <c r="F96" s="9">
        <f t="shared" si="9"/>
        <v>4738384.880000001</v>
      </c>
      <c r="G96" s="9">
        <f t="shared" si="9"/>
        <v>340552.69000000006</v>
      </c>
      <c r="H96" s="9">
        <f t="shared" si="9"/>
        <v>9660730.27</v>
      </c>
      <c r="I96" s="9">
        <f t="shared" si="9"/>
        <v>5408217.65</v>
      </c>
      <c r="J96" s="9">
        <f t="shared" si="9"/>
        <v>302006.18999999994</v>
      </c>
      <c r="K96" s="9">
        <f t="shared" si="9"/>
        <v>1876088.62</v>
      </c>
      <c r="L96" s="9">
        <f t="shared" si="9"/>
        <v>0</v>
      </c>
      <c r="M96" s="9">
        <f t="shared" si="9"/>
        <v>180581.5</v>
      </c>
      <c r="N96" s="9">
        <f t="shared" si="9"/>
        <v>7766893.959999999</v>
      </c>
      <c r="O96" s="9">
        <f t="shared" si="9"/>
        <v>17427624.23</v>
      </c>
      <c r="P96" s="8"/>
    </row>
  </sheetData>
  <printOptions/>
  <pageMargins left="0.2362204724409449" right="0.15748031496062992" top="0.984251968503937" bottom="0.5511811023622047" header="0.4724409448818898" footer="0.4724409448818898"/>
  <pageSetup fitToHeight="3" fitToWidth="1" horizontalDpi="600" verticalDpi="600" orientation="landscape" scale="69" r:id="rId1"/>
  <headerFooter alignWithMargins="0">
    <oddHeader>&amp;C&amp;"Arial,Negrita"&amp;10INSTITUTO NACIONAL DE ASTROFISICA OPTICA Y ELECTRONICA
PRESUPUESTO EJERCIDO DE PROYECTOS EXTERNOS POR CAPITULO
EJERCICIO: 2005    PERIODO: ENERO-JUNIO     F.F.: CONACYT</oddHeader>
    <oddFooter>&amp;R&amp;"Arial"&amp;8Hoja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13"/>
  <sheetViews>
    <sheetView tabSelected="1" workbookViewId="0" topLeftCell="E1">
      <pane ySplit="1" topLeftCell="BM2" activePane="bottomLeft" state="frozen"/>
      <selection pane="topLeft" activeCell="A1" sqref="A1"/>
      <selection pane="bottomLeft" activeCell="R18" sqref="R18"/>
    </sheetView>
  </sheetViews>
  <sheetFormatPr defaultColWidth="11.421875" defaultRowHeight="13.5" customHeight="1" outlineLevelRow="2"/>
  <cols>
    <col min="1" max="1" width="4.8515625" style="1" customWidth="1"/>
    <col min="2" max="2" width="12.7109375" style="1" customWidth="1"/>
    <col min="3" max="3" width="30.00390625" style="1" bestFit="1" customWidth="1"/>
    <col min="4" max="9" width="11.7109375" style="1" customWidth="1"/>
    <col min="10" max="12" width="11.140625" style="1" customWidth="1"/>
    <col min="13" max="15" width="11.7109375" style="1" customWidth="1"/>
    <col min="16" max="16" width="0" style="1" hidden="1" customWidth="1"/>
    <col min="17" max="16384" width="11.421875" style="1" customWidth="1"/>
  </cols>
  <sheetData>
    <row r="1" spans="1:16" ht="31.5" customHeight="1">
      <c r="A1" s="20" t="s">
        <v>9</v>
      </c>
      <c r="B1" s="15" t="s">
        <v>22</v>
      </c>
      <c r="C1" s="15" t="s">
        <v>27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  <c r="I1" s="15" t="s">
        <v>34</v>
      </c>
      <c r="J1" s="15" t="s">
        <v>35</v>
      </c>
      <c r="K1" s="15" t="s">
        <v>36</v>
      </c>
      <c r="L1" s="15" t="s">
        <v>37</v>
      </c>
      <c r="M1" s="15" t="s">
        <v>38</v>
      </c>
      <c r="N1" s="15" t="s">
        <v>39</v>
      </c>
      <c r="O1" s="15" t="s">
        <v>40</v>
      </c>
      <c r="P1" s="15" t="s">
        <v>41</v>
      </c>
    </row>
    <row r="2" spans="1:16" ht="13.5" customHeight="1" outlineLevel="2">
      <c r="A2" s="8" t="s">
        <v>0</v>
      </c>
      <c r="B2" s="8">
        <v>6010770001</v>
      </c>
      <c r="C2" s="8" t="s">
        <v>1</v>
      </c>
      <c r="D2" s="9">
        <v>0</v>
      </c>
      <c r="E2" s="9">
        <v>34634.15</v>
      </c>
      <c r="F2" s="9">
        <v>10923.93</v>
      </c>
      <c r="G2" s="9">
        <v>0</v>
      </c>
      <c r="H2" s="9">
        <f>D2+E2+F2+G2</f>
        <v>45558.08</v>
      </c>
      <c r="I2" s="9">
        <v>293371.5</v>
      </c>
      <c r="J2" s="9">
        <v>0</v>
      </c>
      <c r="K2" s="9">
        <v>0</v>
      </c>
      <c r="L2" s="9">
        <v>0</v>
      </c>
      <c r="M2" s="9">
        <v>0</v>
      </c>
      <c r="N2" s="9">
        <f>M2+L2+K2+J2+I2</f>
        <v>293371.5</v>
      </c>
      <c r="O2" s="9">
        <f>H2+N2</f>
        <v>338929.58</v>
      </c>
      <c r="P2" s="8">
        <v>97</v>
      </c>
    </row>
    <row r="3" spans="1:16" ht="13.5" customHeight="1" outlineLevel="2">
      <c r="A3" s="8" t="s">
        <v>0</v>
      </c>
      <c r="B3" s="8">
        <v>6010770002</v>
      </c>
      <c r="C3" s="8" t="s">
        <v>2</v>
      </c>
      <c r="D3" s="9">
        <v>0</v>
      </c>
      <c r="E3" s="9">
        <v>0</v>
      </c>
      <c r="F3" s="9">
        <v>4759.14</v>
      </c>
      <c r="G3" s="9">
        <v>21500</v>
      </c>
      <c r="H3" s="9">
        <f aca="true" t="shared" si="0" ref="H3:H9">D3+E3+F3+G3</f>
        <v>26259.14</v>
      </c>
      <c r="I3" s="9">
        <v>3277.5</v>
      </c>
      <c r="J3" s="9">
        <v>0</v>
      </c>
      <c r="K3" s="9">
        <v>0</v>
      </c>
      <c r="L3" s="9">
        <v>0</v>
      </c>
      <c r="M3" s="9">
        <v>0</v>
      </c>
      <c r="N3" s="9">
        <f aca="true" t="shared" si="1" ref="N3:N9">M3+L3+K3+J3+I3</f>
        <v>3277.5</v>
      </c>
      <c r="O3" s="9">
        <f aca="true" t="shared" si="2" ref="O3:O13">H3+N3</f>
        <v>29536.64</v>
      </c>
      <c r="P3" s="8">
        <v>159</v>
      </c>
    </row>
    <row r="4" spans="1:16" ht="13.5" customHeight="1" outlineLevel="2">
      <c r="A4" s="8" t="s">
        <v>0</v>
      </c>
      <c r="B4" s="8">
        <v>6010770003</v>
      </c>
      <c r="C4" s="8" t="s">
        <v>3</v>
      </c>
      <c r="D4" s="9">
        <v>0</v>
      </c>
      <c r="E4" s="9">
        <v>0</v>
      </c>
      <c r="F4" s="9">
        <v>9894.48</v>
      </c>
      <c r="G4" s="9">
        <v>0</v>
      </c>
      <c r="H4" s="9">
        <f t="shared" si="0"/>
        <v>9894.48</v>
      </c>
      <c r="I4" s="9">
        <v>22897.04</v>
      </c>
      <c r="J4" s="9">
        <v>0</v>
      </c>
      <c r="K4" s="9">
        <v>0</v>
      </c>
      <c r="L4" s="9">
        <v>0</v>
      </c>
      <c r="M4" s="9">
        <v>0</v>
      </c>
      <c r="N4" s="9">
        <f t="shared" si="1"/>
        <v>22897.04</v>
      </c>
      <c r="O4" s="9">
        <f t="shared" si="2"/>
        <v>32791.520000000004</v>
      </c>
      <c r="P4" s="8">
        <v>182</v>
      </c>
    </row>
    <row r="5" spans="1:16" ht="13.5" customHeight="1" outlineLevel="2">
      <c r="A5" s="8" t="s">
        <v>0</v>
      </c>
      <c r="B5" s="8">
        <v>6010770004</v>
      </c>
      <c r="C5" s="8" t="s">
        <v>4</v>
      </c>
      <c r="D5" s="9">
        <v>0</v>
      </c>
      <c r="E5" s="9">
        <v>0</v>
      </c>
      <c r="F5" s="9">
        <v>20763.1</v>
      </c>
      <c r="G5" s="9">
        <v>0</v>
      </c>
      <c r="H5" s="9">
        <f t="shared" si="0"/>
        <v>20763.1</v>
      </c>
      <c r="I5" s="9">
        <v>8462.78</v>
      </c>
      <c r="J5" s="9">
        <v>0</v>
      </c>
      <c r="K5" s="9">
        <v>0</v>
      </c>
      <c r="L5" s="9">
        <v>0</v>
      </c>
      <c r="M5" s="9">
        <v>0</v>
      </c>
      <c r="N5" s="9">
        <f t="shared" si="1"/>
        <v>8462.78</v>
      </c>
      <c r="O5" s="9">
        <f t="shared" si="2"/>
        <v>29225.879999999997</v>
      </c>
      <c r="P5" s="8">
        <v>208</v>
      </c>
    </row>
    <row r="6" spans="1:16" ht="13.5" customHeight="1" outlineLevel="2">
      <c r="A6" s="8" t="s">
        <v>0</v>
      </c>
      <c r="B6" s="8">
        <v>6010770005</v>
      </c>
      <c r="C6" s="8" t="s">
        <v>5</v>
      </c>
      <c r="D6" s="9">
        <v>0</v>
      </c>
      <c r="E6" s="9">
        <v>48744.4</v>
      </c>
      <c r="F6" s="9">
        <v>14350.5</v>
      </c>
      <c r="G6" s="9">
        <v>0</v>
      </c>
      <c r="H6" s="9">
        <f t="shared" si="0"/>
        <v>63094.9</v>
      </c>
      <c r="I6" s="9">
        <v>336905.1</v>
      </c>
      <c r="J6" s="9">
        <v>0</v>
      </c>
      <c r="K6" s="9">
        <v>0</v>
      </c>
      <c r="L6" s="9">
        <v>0</v>
      </c>
      <c r="M6" s="9">
        <v>0</v>
      </c>
      <c r="N6" s="9">
        <f t="shared" si="1"/>
        <v>336905.1</v>
      </c>
      <c r="O6" s="9">
        <f t="shared" si="2"/>
        <v>400000</v>
      </c>
      <c r="P6" s="8">
        <v>215</v>
      </c>
    </row>
    <row r="7" spans="1:16" ht="13.5" customHeight="1" outlineLevel="2">
      <c r="A7" s="8" t="s">
        <v>0</v>
      </c>
      <c r="B7" s="8">
        <v>6010770006</v>
      </c>
      <c r="C7" s="8" t="s">
        <v>6</v>
      </c>
      <c r="D7" s="9">
        <v>0</v>
      </c>
      <c r="E7" s="9">
        <v>0</v>
      </c>
      <c r="F7" s="9">
        <v>0</v>
      </c>
      <c r="G7" s="9">
        <v>55750</v>
      </c>
      <c r="H7" s="9">
        <f t="shared" si="0"/>
        <v>55750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f t="shared" si="1"/>
        <v>0</v>
      </c>
      <c r="O7" s="9">
        <f t="shared" si="2"/>
        <v>55750</v>
      </c>
      <c r="P7" s="8">
        <v>221</v>
      </c>
    </row>
    <row r="8" spans="1:16" ht="13.5" customHeight="1" outlineLevel="1">
      <c r="A8" s="19" t="s">
        <v>23</v>
      </c>
      <c r="B8" s="8"/>
      <c r="C8" s="8"/>
      <c r="D8" s="9">
        <f aca="true" t="shared" si="3" ref="D8:N8">SUBTOTAL(9,D2:D7)</f>
        <v>0</v>
      </c>
      <c r="E8" s="9">
        <f t="shared" si="3"/>
        <v>83378.55</v>
      </c>
      <c r="F8" s="9">
        <f t="shared" si="3"/>
        <v>60691.149999999994</v>
      </c>
      <c r="G8" s="9">
        <f t="shared" si="3"/>
        <v>77250</v>
      </c>
      <c r="H8" s="9">
        <f t="shared" si="3"/>
        <v>221319.69999999998</v>
      </c>
      <c r="I8" s="9">
        <f t="shared" si="3"/>
        <v>664913.9199999999</v>
      </c>
      <c r="J8" s="9">
        <f t="shared" si="3"/>
        <v>0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3"/>
        <v>664913.9199999999</v>
      </c>
      <c r="O8" s="9">
        <f t="shared" si="2"/>
        <v>886233.6199999999</v>
      </c>
      <c r="P8" s="8"/>
    </row>
    <row r="9" spans="1:16" ht="13.5" customHeight="1" outlineLevel="2">
      <c r="A9" s="8" t="s">
        <v>7</v>
      </c>
      <c r="B9" s="8">
        <v>6010870001</v>
      </c>
      <c r="C9" s="8" t="s">
        <v>8</v>
      </c>
      <c r="D9" s="9">
        <v>0</v>
      </c>
      <c r="E9" s="9">
        <v>0</v>
      </c>
      <c r="F9" s="9">
        <v>29532.48</v>
      </c>
      <c r="G9" s="9">
        <v>5720</v>
      </c>
      <c r="H9" s="9">
        <f t="shared" si="0"/>
        <v>35252.479999999996</v>
      </c>
      <c r="I9" s="9">
        <v>74660.56</v>
      </c>
      <c r="J9" s="9">
        <v>0</v>
      </c>
      <c r="K9" s="9">
        <v>0</v>
      </c>
      <c r="L9" s="9">
        <v>0</v>
      </c>
      <c r="M9" s="9">
        <v>0</v>
      </c>
      <c r="N9" s="9">
        <f t="shared" si="1"/>
        <v>74660.56</v>
      </c>
      <c r="O9" s="9">
        <f t="shared" si="2"/>
        <v>109913.04</v>
      </c>
      <c r="P9" s="8">
        <v>122</v>
      </c>
    </row>
    <row r="10" spans="1:16" ht="13.5" customHeight="1" outlineLevel="1">
      <c r="A10" s="14" t="s">
        <v>24</v>
      </c>
      <c r="B10" s="8"/>
      <c r="C10" s="8"/>
      <c r="D10" s="9">
        <f aca="true" t="shared" si="4" ref="D10:N10">SUBTOTAL(9,D9:D9)</f>
        <v>0</v>
      </c>
      <c r="E10" s="9">
        <f t="shared" si="4"/>
        <v>0</v>
      </c>
      <c r="F10" s="9">
        <f t="shared" si="4"/>
        <v>29532.48</v>
      </c>
      <c r="G10" s="9">
        <f t="shared" si="4"/>
        <v>5720</v>
      </c>
      <c r="H10" s="9">
        <f t="shared" si="4"/>
        <v>35252.479999999996</v>
      </c>
      <c r="I10" s="9">
        <f t="shared" si="4"/>
        <v>74660.56</v>
      </c>
      <c r="J10" s="9">
        <f t="shared" si="4"/>
        <v>0</v>
      </c>
      <c r="K10" s="9">
        <f t="shared" si="4"/>
        <v>0</v>
      </c>
      <c r="L10" s="9">
        <f t="shared" si="4"/>
        <v>0</v>
      </c>
      <c r="M10" s="9">
        <f t="shared" si="4"/>
        <v>0</v>
      </c>
      <c r="N10" s="9">
        <f t="shared" si="4"/>
        <v>74660.56</v>
      </c>
      <c r="O10" s="9">
        <f t="shared" si="2"/>
        <v>109913.04</v>
      </c>
      <c r="P10" s="8"/>
    </row>
    <row r="11" spans="1:16" ht="13.5" customHeight="1" outlineLevel="2">
      <c r="A11" s="8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8">
        <v>122</v>
      </c>
    </row>
    <row r="12" spans="1:16" ht="13.5" customHeight="1" outlineLevel="1">
      <c r="A12" s="14" t="s">
        <v>136</v>
      </c>
      <c r="B12" s="8"/>
      <c r="C12" s="8"/>
      <c r="D12" s="9">
        <f aca="true" t="shared" si="5" ref="D12:N12">SUBTOTAL(9,D11:D11)</f>
        <v>0</v>
      </c>
      <c r="E12" s="9">
        <f t="shared" si="5"/>
        <v>0</v>
      </c>
      <c r="F12" s="9">
        <f t="shared" si="5"/>
        <v>0</v>
      </c>
      <c r="G12" s="9">
        <f t="shared" si="5"/>
        <v>0</v>
      </c>
      <c r="H12" s="9">
        <f t="shared" si="5"/>
        <v>0</v>
      </c>
      <c r="I12" s="9">
        <f t="shared" si="5"/>
        <v>0</v>
      </c>
      <c r="J12" s="9">
        <f t="shared" si="5"/>
        <v>0</v>
      </c>
      <c r="K12" s="9">
        <f t="shared" si="5"/>
        <v>0</v>
      </c>
      <c r="L12" s="9">
        <f t="shared" si="5"/>
        <v>0</v>
      </c>
      <c r="M12" s="9">
        <f t="shared" si="5"/>
        <v>0</v>
      </c>
      <c r="N12" s="9">
        <f t="shared" si="5"/>
        <v>0</v>
      </c>
      <c r="O12" s="9">
        <f t="shared" si="2"/>
        <v>0</v>
      </c>
      <c r="P12" s="8"/>
    </row>
    <row r="13" spans="1:16" ht="13.5" customHeight="1">
      <c r="A13" s="14" t="s">
        <v>25</v>
      </c>
      <c r="B13" s="8"/>
      <c r="C13" s="8"/>
      <c r="D13" s="9">
        <f aca="true" t="shared" si="6" ref="D13:N13">SUBTOTAL(9,D2:D11)</f>
        <v>0</v>
      </c>
      <c r="E13" s="9">
        <f t="shared" si="6"/>
        <v>83378.55</v>
      </c>
      <c r="F13" s="9">
        <f t="shared" si="6"/>
        <v>90223.62999999999</v>
      </c>
      <c r="G13" s="9">
        <f t="shared" si="6"/>
        <v>82970</v>
      </c>
      <c r="H13" s="9">
        <f t="shared" si="6"/>
        <v>256572.18</v>
      </c>
      <c r="I13" s="9">
        <f t="shared" si="6"/>
        <v>739574.48</v>
      </c>
      <c r="J13" s="9">
        <f t="shared" si="6"/>
        <v>0</v>
      </c>
      <c r="K13" s="9">
        <f t="shared" si="6"/>
        <v>0</v>
      </c>
      <c r="L13" s="9">
        <f t="shared" si="6"/>
        <v>0</v>
      </c>
      <c r="M13" s="9">
        <f t="shared" si="6"/>
        <v>0</v>
      </c>
      <c r="N13" s="9">
        <f t="shared" si="6"/>
        <v>739574.48</v>
      </c>
      <c r="O13" s="9">
        <f t="shared" si="2"/>
        <v>996146.6599999999</v>
      </c>
      <c r="P13" s="8"/>
    </row>
  </sheetData>
  <printOptions/>
  <pageMargins left="0.2362204724409449" right="0.15748031496062992" top="0.984251968503937" bottom="0.35433070866141736" header="0.4724409448818898" footer="0.07874015748031496"/>
  <pageSetup fitToHeight="1" fitToWidth="1" horizontalDpi="600" verticalDpi="600" orientation="landscape" scale="73" r:id="rId1"/>
  <headerFooter alignWithMargins="0">
    <oddHeader>&amp;C&amp;"Arial,Negrita"&amp;10INSTITUTO NACIONAL DE ASTROFISICA OPTICA Y ELECTRONICA
PRESUPUESTO EJERCIDO DE PROYECTOS EXTERNOS POR CAPITULO
EJERCICIO: 2005    PERIODO: ENERO-JUNIO     F.F.: APOYOS EXTERNOS</oddHeader>
    <oddFooter>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Administrativa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Pcrecfin02</dc:creator>
  <cp:keywords/>
  <dc:description/>
  <cp:lastModifiedBy>Conchita</cp:lastModifiedBy>
  <cp:lastPrinted>2005-08-26T16:40:12Z</cp:lastPrinted>
  <dcterms:created xsi:type="dcterms:W3CDTF">2005-07-07T13:54:43Z</dcterms:created>
  <dcterms:modified xsi:type="dcterms:W3CDTF">2005-08-26T16:41:39Z</dcterms:modified>
  <cp:category/>
  <cp:version/>
  <cp:contentType/>
  <cp:contentStatus/>
</cp:coreProperties>
</file>