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5180" windowHeight="11640" activeTab="0"/>
  </bookViews>
  <sheets>
    <sheet name="Ingresos F.4" sheetId="1" r:id="rId1"/>
    <sheet name="Egresos F.4" sheetId="2" r:id="rId2"/>
    <sheet name="Analitico F.4" sheetId="3" r:id="rId3"/>
  </sheets>
  <definedNames>
    <definedName name="_xlnm.Print_Titles" localSheetId="2">'Analitico F.4'!$1:$1</definedName>
    <definedName name="_xlnm.Print_Titles" localSheetId="1">'Egresos F.4'!$1:$1</definedName>
    <definedName name="_xlnm.Print_Titles" localSheetId="0">'Ingresos F.4'!$1:$1</definedName>
  </definedNames>
  <calcPr fullCalcOnLoad="1"/>
</workbook>
</file>

<file path=xl/sharedStrings.xml><?xml version="1.0" encoding="utf-8"?>
<sst xmlns="http://schemas.openxmlformats.org/spreadsheetml/2006/main" count="1368" uniqueCount="335">
  <si>
    <t>CUENTA</t>
  </si>
  <si>
    <t>SUBCUENTA</t>
  </si>
  <si>
    <t>DESCRIPCION</t>
  </si>
  <si>
    <t>CAPITULO 1000</t>
  </si>
  <si>
    <t>CAPITULO 2000</t>
  </si>
  <si>
    <t>CAPITULO 3000</t>
  </si>
  <si>
    <t>CAPITULO 4000</t>
  </si>
  <si>
    <t>INGRESO CORRIENTE</t>
  </si>
  <si>
    <t>CAPITULO 5000</t>
  </si>
  <si>
    <t>PARTIDA 5206</t>
  </si>
  <si>
    <t>PARTIDA 5401</t>
  </si>
  <si>
    <t>PARTIDA 5501</t>
  </si>
  <si>
    <t>CAPITULO 6000</t>
  </si>
  <si>
    <t>INGRESO INVERSION</t>
  </si>
  <si>
    <t>INGRESO TOTAL</t>
  </si>
  <si>
    <t>PRYID</t>
  </si>
  <si>
    <t>60106 - APOYOS CONACYT</t>
  </si>
  <si>
    <t>6010670104</t>
  </si>
  <si>
    <t>PY.INT.J200.619/2004 GUICHARD</t>
  </si>
  <si>
    <t>6010670105</t>
  </si>
  <si>
    <t>PY.INT.J200.529/2004 DR. MUJICA</t>
  </si>
  <si>
    <t>6010670106</t>
  </si>
  <si>
    <t>PY.INT.J200.273/2004 DR. ARIAS</t>
  </si>
  <si>
    <t>6010670109</t>
  </si>
  <si>
    <t>PY.INT.J200.844 DRA.RECILLAS</t>
  </si>
  <si>
    <t>6010670110</t>
  </si>
  <si>
    <t>PY.INT.J200.838/2004 DR. MUJICA</t>
  </si>
  <si>
    <t>6010670118</t>
  </si>
  <si>
    <t>PY.INT.J100.83/2006 DR. ARIAS MEX-QUEBEC</t>
  </si>
  <si>
    <t>6010670119</t>
  </si>
  <si>
    <t>PY.INT. UC-MEXUS DR. SUCAR S.</t>
  </si>
  <si>
    <t>6010670120</t>
  </si>
  <si>
    <t>PY.GTM FON-INST-212-06(DAAJ I0110/137/06)</t>
  </si>
  <si>
    <t>6010670121</t>
  </si>
  <si>
    <t>PY.INT.J110.167/2006 DR. CORONA</t>
  </si>
  <si>
    <t>6010670122</t>
  </si>
  <si>
    <t>PY.INT.J100.295/2006 DR. MUJICA</t>
  </si>
  <si>
    <t>6010670123</t>
  </si>
  <si>
    <t>PY.INT.J110.305/2006 DRA. RESILLAS</t>
  </si>
  <si>
    <t>6010670125</t>
  </si>
  <si>
    <t>REP.INV.MEX.DR.MAY ARRIOJA DANIEL A</t>
  </si>
  <si>
    <t>6010670128</t>
  </si>
  <si>
    <t>REP.INV.DR. ZURITA SANCHEZ JORGE R.</t>
  </si>
  <si>
    <t>6010670129</t>
  </si>
  <si>
    <t>REP. INV. DRA.BERTHA A. PORRAS JUAREZ</t>
  </si>
  <si>
    <t>6010670130</t>
  </si>
  <si>
    <t>PY.INT.2006-21-002-042 DR.CORONA</t>
  </si>
  <si>
    <t>6010670131</t>
  </si>
  <si>
    <t>PY.INV.2005-50359 DRA.RODRIGUEZ</t>
  </si>
  <si>
    <t>6010670132</t>
  </si>
  <si>
    <t>PY.INV.2005-49942 DR. ROSA GONZALEZ</t>
  </si>
  <si>
    <t>6010670133</t>
  </si>
  <si>
    <t>PY.INV.2005-49847 DR. TERLEVICH</t>
  </si>
  <si>
    <t>6010670134</t>
  </si>
  <si>
    <t>PY.INV.2005-49232 DRA.CASTRO IBARRA</t>
  </si>
  <si>
    <t>6010670135</t>
  </si>
  <si>
    <t>PY.INV.2005-50786 DR. HUGHES DAVID</t>
  </si>
  <si>
    <t>6010670136</t>
  </si>
  <si>
    <t>REP.INV. DR. EDGAR REYES AYONA</t>
  </si>
  <si>
    <t>6010670137</t>
  </si>
  <si>
    <t>PY.INV.2005-49231 DR. MIGUEL CHAVEZ</t>
  </si>
  <si>
    <t>6010670138</t>
  </si>
  <si>
    <t>PY.INV.2005-49238 DR. ALONSO CORONA</t>
  </si>
  <si>
    <t>6010670139</t>
  </si>
  <si>
    <t>PY.INV.2005-51146 DR. DAVID ITURBE</t>
  </si>
  <si>
    <t>6010670140</t>
  </si>
  <si>
    <t>PY.INV.2005-48396 DR. ESTEBAN TLELO</t>
  </si>
  <si>
    <t>6010670141</t>
  </si>
  <si>
    <t>PY.INV.2005-49573 DR. JULIO C.RAMIREZ</t>
  </si>
  <si>
    <t>6010670142</t>
  </si>
  <si>
    <t>PY.68425 DR. CELSO GUTIERREZ M.</t>
  </si>
  <si>
    <t>6010670143</t>
  </si>
  <si>
    <t>PY.68425 DR. J.ALEJANDRO DIAZ M.</t>
  </si>
  <si>
    <t>6010670144</t>
  </si>
  <si>
    <t>PY.68425 DR. DAVID M.GALE REGAN</t>
  </si>
  <si>
    <t>6010670145</t>
  </si>
  <si>
    <t>PY.INV.20005-50704 DR. MUÑOZ LOPEZ</t>
  </si>
  <si>
    <t>6010670146</t>
  </si>
  <si>
    <t>PY.INT.J110.370/207 DR. ACEVES</t>
  </si>
  <si>
    <t>6010670147</t>
  </si>
  <si>
    <t>POSDOC.290520/08 ESTEVES JAIME</t>
  </si>
  <si>
    <t>6010670148</t>
  </si>
  <si>
    <t>POSDOC.290520/08 MAY ALBERTO</t>
  </si>
  <si>
    <t>6010670149</t>
  </si>
  <si>
    <t>RET. INV. MEX. DR. OSCAR BALDOMINO P.</t>
  </si>
  <si>
    <t>6010670150</t>
  </si>
  <si>
    <t>RET.INV.MEX.DRA.MA.DEL PILAR GOMEZ G.</t>
  </si>
  <si>
    <t>6010670151</t>
  </si>
  <si>
    <t>REP.INV.MEX.DR.MARIO A. GUTIERREZ</t>
  </si>
  <si>
    <t>6010670152</t>
  </si>
  <si>
    <t>REP.INV.MEX.DR.FLAVIO ITURBIDE S.</t>
  </si>
  <si>
    <t>6010670153</t>
  </si>
  <si>
    <t>REP.INV.MEX.DR.VICTOR M. JIMENEZ F.</t>
  </si>
  <si>
    <t>6010670154</t>
  </si>
  <si>
    <t>REP.INV.MEX. DR. JOEL MOLINA REYES</t>
  </si>
  <si>
    <t>6010670155</t>
  </si>
  <si>
    <t>REP.INV.MEX.DR.JUAN PABLO TORRES P.</t>
  </si>
  <si>
    <t>6010670156</t>
  </si>
  <si>
    <t>REP. INV. MEX. DR. ALFONSO FERNANDEZ</t>
  </si>
  <si>
    <t>6010670157</t>
  </si>
  <si>
    <t>POSDOC.290523/08 LOPEZ DAMIAN EFRAIN</t>
  </si>
  <si>
    <t>6010670158</t>
  </si>
  <si>
    <t>POSDOC.290523/08 GARCIA HERNANDEZ J.</t>
  </si>
  <si>
    <t>6010670159</t>
  </si>
  <si>
    <t>POSDOC.290523/08 RAMIREZ SALINAS MARCO</t>
  </si>
  <si>
    <t>6010670160</t>
  </si>
  <si>
    <t>POSDOC.290523/08 SANCHEZ PEREZ GABRIEL</t>
  </si>
  <si>
    <t>6010670161</t>
  </si>
  <si>
    <t>POSDOC.290523/08 PADILLA CANTOYA IVAN</t>
  </si>
  <si>
    <t>6010670162</t>
  </si>
  <si>
    <t>POSDOC.290523/08 MARTINEZ CANTO ERIKA</t>
  </si>
  <si>
    <t>6010670163</t>
  </si>
  <si>
    <t>POSDOC.290523/08 DURAN SANCHEZ MANUEL</t>
  </si>
  <si>
    <t>6010670164</t>
  </si>
  <si>
    <t>POSDOC.290523/08 ZEPEDA DOMINGUEZ ARNULFO</t>
  </si>
  <si>
    <t>6010670165</t>
  </si>
  <si>
    <t>POSDOC.290523/08 SALAZAR IBARGUEN HUMBERTO</t>
  </si>
  <si>
    <t>6010670166</t>
  </si>
  <si>
    <t>POSDOC.290523/08 OSTROVSKY N. ANDREY</t>
  </si>
  <si>
    <t>6010670167</t>
  </si>
  <si>
    <t>POSDOC.290523/08 CAMPOS GARCIA MANUEL</t>
  </si>
  <si>
    <t>6010670168</t>
  </si>
  <si>
    <t>POSDOC. 290523/08 REYES AYONA EDGAR</t>
  </si>
  <si>
    <t>6010670169</t>
  </si>
  <si>
    <t>REP. INV. MEX. DR. DANIEL FERRUSCA R.</t>
  </si>
  <si>
    <t>6010670170</t>
  </si>
  <si>
    <t>POSDOC.290536/08 DR. SANTIAGO ALVARADO AGUSTIN</t>
  </si>
  <si>
    <t>6010670171</t>
  </si>
  <si>
    <t>PY.PROG.NAL.POSGR.CALIDAD DR. MURPHY</t>
  </si>
  <si>
    <t>6010670172</t>
  </si>
  <si>
    <t>CONV.2008 - SNI DR. EDUARDO TEPICHIN</t>
  </si>
  <si>
    <t>6010670173</t>
  </si>
  <si>
    <t>CONV.2008- SNI DR. JAVIER DE LA HIDALGA</t>
  </si>
  <si>
    <t>6010670174</t>
  </si>
  <si>
    <t>CONV.2008 - SNI DR. DANIEL A. MAY</t>
  </si>
  <si>
    <t>6010670175</t>
  </si>
  <si>
    <t>CONV.2008 - SNI OMAR LOPEZ CRUZ</t>
  </si>
  <si>
    <t>6010670176</t>
  </si>
  <si>
    <t>CONV.2008 - SNI DR. CELSO GUTIERREZ</t>
  </si>
  <si>
    <t>6010670177</t>
  </si>
  <si>
    <t>CONV.2008 - SNI DR. ALEJANDRO DIAZ S.</t>
  </si>
  <si>
    <t>60110 - FDO. SECTORIAL DE INVEST. P/EDUCAC.</t>
  </si>
  <si>
    <t>6011070002</t>
  </si>
  <si>
    <t>PY.42609 FSIE. DR.VERA VILLAMIZAR NELSON</t>
  </si>
  <si>
    <t>6011070003</t>
  </si>
  <si>
    <t>PY.42577 DR.MENDOZA TORRES EDUARDO</t>
  </si>
  <si>
    <t>6011070004</t>
  </si>
  <si>
    <t>PY.42800 FSIE. DR. YU FAN ZHENRUI</t>
  </si>
  <si>
    <t>6011070005</t>
  </si>
  <si>
    <t>PY.42822 FSIE. DR. TEPICHIN RODRIGUEZ EDUARDO</t>
  </si>
  <si>
    <t>6011070007</t>
  </si>
  <si>
    <t>PY.43990 FSIE. DR.MONTES Y GOMEZ MANUEL</t>
  </si>
  <si>
    <t>6011070008</t>
  </si>
  <si>
    <t>PY.44376 FSIE. TOVMASYAN HRANT</t>
  </si>
  <si>
    <t>6011070009</t>
  </si>
  <si>
    <t>PY.44676 FSIE. DR. WALL HARE WILLIAN FRANK</t>
  </si>
  <si>
    <t>6011070010</t>
  </si>
  <si>
    <t>PY.45258 FSIE. DR.FUENTES CHAVEZ LUIS OLAC</t>
  </si>
  <si>
    <t>6011070012</t>
  </si>
  <si>
    <t>PY.42611 FSIE. DR. BRINK ELIAS</t>
  </si>
  <si>
    <t>6011070013</t>
  </si>
  <si>
    <t>PY. C01-40/A-1 DR. VILLASEÑOR PINEDA</t>
  </si>
  <si>
    <t>6011070014</t>
  </si>
  <si>
    <t>PY.45732/A-1DR.GARCIA ANDRADE SEP/04</t>
  </si>
  <si>
    <t>6011070015</t>
  </si>
  <si>
    <t>PY.45947/A-1DR.PUERARI IVANIO SEP/04</t>
  </si>
  <si>
    <t>6011070016</t>
  </si>
  <si>
    <t>PY.46753/A-1DR.REYES GARCIA SEP/04</t>
  </si>
  <si>
    <t>6011070017</t>
  </si>
  <si>
    <t>PY.47169/A-1DR.KOUZINE EVGUENI SEP/04</t>
  </si>
  <si>
    <t>6011070018</t>
  </si>
  <si>
    <t>PY.47534/A-1DR.SILICH SERGIY SEP/04</t>
  </si>
  <si>
    <t>6011070019</t>
  </si>
  <si>
    <t>PY.47904/A-1DR.BERTONE EMANUELE SEP/04</t>
  </si>
  <si>
    <t>6011070020</t>
  </si>
  <si>
    <t>PY.47853/A-1 DR.MARIANO ACEVES M.SEP/04</t>
  </si>
  <si>
    <t>6011070021</t>
  </si>
  <si>
    <t>PY.45948/A-1 DR. RAUL MUJICA G. SEP/04</t>
  </si>
  <si>
    <t>6011070022</t>
  </si>
  <si>
    <t>PY.45952/A-1 DR. OMAR LOPEZ C. SEP/04</t>
  </si>
  <si>
    <t>6011070023</t>
  </si>
  <si>
    <t>PY.45950/A-1 DR. RUBEN RAMOS G. SEP/04</t>
  </si>
  <si>
    <t>6011070024</t>
  </si>
  <si>
    <t>PY.47325/A-1 DR. GABRIEL MARTINEZ SEP/04</t>
  </si>
  <si>
    <t>6011070025</t>
  </si>
  <si>
    <t>PY. 47141/A-1 DR. EDMUNDO GUTIERREZ SEP/04</t>
  </si>
  <si>
    <t>6011070026</t>
  </si>
  <si>
    <t>PY.45740/A-1 DRA. ELSA RECILLAS SEP/04</t>
  </si>
  <si>
    <t>6011070027</t>
  </si>
  <si>
    <t>PY.DR.SUCAR SEP-2004-C01-47968</t>
  </si>
  <si>
    <t>6011070028</t>
  </si>
  <si>
    <t>PY.INV.SEP.2005-48744 DR.ARRIZON</t>
  </si>
  <si>
    <t>6011070029</t>
  </si>
  <si>
    <t>PY.INV.SEP.2005-49699 DR.GRANADOS</t>
  </si>
  <si>
    <t>6011070030</t>
  </si>
  <si>
    <t>PY.INV.SEP.2005-51511 VII DR.LINARES A.</t>
  </si>
  <si>
    <t>6011070031</t>
  </si>
  <si>
    <t>PY.INV.SEP.2005 49878 DR. PLIONIS</t>
  </si>
  <si>
    <t>6011070032</t>
  </si>
  <si>
    <t>PY.INV.SEP.2005-48454 DR. KOSAREV</t>
  </si>
  <si>
    <t>6011070033</t>
  </si>
  <si>
    <t>PY.INV.SEP.2005-50395 DR. CORNEJO</t>
  </si>
  <si>
    <t>6011070034</t>
  </si>
  <si>
    <t>PY.INV.SEP-2005 - 5241DR. ZALDIVAR</t>
  </si>
  <si>
    <t>6011070035</t>
  </si>
  <si>
    <t>PY.INV.SEP-2005-50614 DR. CASTRO</t>
  </si>
  <si>
    <t>6011070036</t>
  </si>
  <si>
    <t>PY.INV.SEP-2005 - 49640 DRA. GORDANA</t>
  </si>
  <si>
    <t>6011070037</t>
  </si>
  <si>
    <t>PY.INV.SEP.2005-48955 DR. A.TORRES</t>
  </si>
  <si>
    <t>6011070038</t>
  </si>
  <si>
    <t>PY.INV.SEP.06-54480 DR.CHAVUSHYAN</t>
  </si>
  <si>
    <t>6011070039</t>
  </si>
  <si>
    <t>PY.INV.SEP.06-58956 DR. MAYYA</t>
  </si>
  <si>
    <t>6011070040</t>
  </si>
  <si>
    <t>PY.INV.SEP.06-59890 DR. RENERO</t>
  </si>
  <si>
    <t>6011070041</t>
  </si>
  <si>
    <t>PY.INV.SEP.06-60878 DRA.ARETXAGA</t>
  </si>
  <si>
    <t>6011070042</t>
  </si>
  <si>
    <t>PY.INV.SEP.06-61335 DR. AURELIO LOPEZ</t>
  </si>
  <si>
    <t>6011070043</t>
  </si>
  <si>
    <t>PY.INV.SEP.06-60333 DR. TENORIO TAGLE</t>
  </si>
  <si>
    <t>6011070044</t>
  </si>
  <si>
    <t>PY.SEP-2006-61237 DR. SHCHERVAKOV</t>
  </si>
  <si>
    <t>6011070045</t>
  </si>
  <si>
    <t>PY.SEP-2006-61977 DR. GUICHARD</t>
  </si>
  <si>
    <t>6011070046</t>
  </si>
  <si>
    <t>PY.SEP-2006-62493 DR. CUMPLIDO</t>
  </si>
  <si>
    <t>6011070047</t>
  </si>
  <si>
    <t>PY.SEP-2006-59474 DR. MIGUEL ARIAS</t>
  </si>
  <si>
    <t>6011070048</t>
  </si>
  <si>
    <t>PY.SEP-2006-54511 DR. VALDES</t>
  </si>
  <si>
    <t>6011070049</t>
  </si>
  <si>
    <t>PY.SEP-2006-59767 DR. MOYA</t>
  </si>
  <si>
    <t>6011070050</t>
  </si>
  <si>
    <t>PY.SEP-2006-60261 DR. HERNANDEZ</t>
  </si>
  <si>
    <t>6011070051</t>
  </si>
  <si>
    <t>PY.INV.SEP-2006-61950 DR.S. VAZQUEZ</t>
  </si>
  <si>
    <t>60114 - MARINA-CONACYT</t>
  </si>
  <si>
    <t>6011470001</t>
  </si>
  <si>
    <t>DR.ALTAMIRANO 2002-CO1-4580/B1</t>
  </si>
  <si>
    <t>6011470002</t>
  </si>
  <si>
    <t>DR.ALTAMIRANO 2002-CO1-4638/B1</t>
  </si>
  <si>
    <t>6011470003</t>
  </si>
  <si>
    <t>ING.FCO.BARBOSA 2002-CO1-0395/B1</t>
  </si>
  <si>
    <t>6011470004</t>
  </si>
  <si>
    <t>DR.ARIAS MIGUEL 2002-CO1-4579/B1</t>
  </si>
  <si>
    <t>6011470005</t>
  </si>
  <si>
    <t>DR.ARIAS MIGUEL 2002-CO1-4636/B1</t>
  </si>
  <si>
    <t>6011470006</t>
  </si>
  <si>
    <t>DR.CUMPLIDO 2002-CO1-4637/B1</t>
  </si>
  <si>
    <t>6011470008</t>
  </si>
  <si>
    <t>ING.FCO.BARBOSA 2003-CO2-12271/B1</t>
  </si>
  <si>
    <t>6011470009</t>
  </si>
  <si>
    <t>DR.ARIAS MIGUEL 2003-CO2-11896/B1</t>
  </si>
  <si>
    <t>6011470010</t>
  </si>
  <si>
    <t>DR.ALTAMIRANO 2003-CO2-11650/B1</t>
  </si>
  <si>
    <t>6011470011</t>
  </si>
  <si>
    <t>DR.ALTAMIRANO 2003-C-02-11898</t>
  </si>
  <si>
    <t>6011470012</t>
  </si>
  <si>
    <t>ING.FCO.BARBOSA 2003-C-02-12064</t>
  </si>
  <si>
    <t>6011470013</t>
  </si>
  <si>
    <t>ING.OROZCO BENITO 2003-C-02-12067</t>
  </si>
  <si>
    <t>6011470014</t>
  </si>
  <si>
    <t>ING.FCO.BARBOSA 2004-C03-2/B-1</t>
  </si>
  <si>
    <t>6011470015</t>
  </si>
  <si>
    <t>ING.BARBOSA 2004-C03-1</t>
  </si>
  <si>
    <t>6011470017</t>
  </si>
  <si>
    <t>PY.2005-C04-21 DR. ALTAMIRANO</t>
  </si>
  <si>
    <t>6011470018</t>
  </si>
  <si>
    <t>PY. 2005-C04-24 DR. ALTAMIRANO</t>
  </si>
  <si>
    <t>6011470019</t>
  </si>
  <si>
    <t>PY. 2005-C04-16 DR. ARIAS</t>
  </si>
  <si>
    <t>6011470020</t>
  </si>
  <si>
    <t>PY.CO4-24 OJIVA LAB.VER DR. ALTAMIRANO</t>
  </si>
  <si>
    <t>6011470021</t>
  </si>
  <si>
    <t>PY. INV. ING. BARBOSA 53943</t>
  </si>
  <si>
    <t>6011470022</t>
  </si>
  <si>
    <t>PY. INV. DR. ALTAMIRANO 55875</t>
  </si>
  <si>
    <t>6011470023</t>
  </si>
  <si>
    <t>PY. 11650 2DA. AMP. LAB.VER. DR. ALTAMIRANO</t>
  </si>
  <si>
    <t>6011470024</t>
  </si>
  <si>
    <t>PY.2DA.AMP. LAB. VER.11650 DR. ALTAMIRANO</t>
  </si>
  <si>
    <t>6011470025</t>
  </si>
  <si>
    <t>PY.CO4-24 INV. LAB. VER. DR. ALTAMIRANO</t>
  </si>
  <si>
    <t>60115 - FONDO SECTORIAL DE INV. SALUD Y SEG. SOC</t>
  </si>
  <si>
    <t>6011570001</t>
  </si>
  <si>
    <t>PY. SALUD-2005-01-14012 DR. CARLOS TREVIÑO</t>
  </si>
  <si>
    <t>6011570002</t>
  </si>
  <si>
    <t>PY. SALUD-2005-01-14265 DR. APOLO ZEUS ESCUDERO</t>
  </si>
  <si>
    <t>6011570003</t>
  </si>
  <si>
    <t>PY. SALUD-2007-1-70074 DR. LUIS E. SUCAR</t>
  </si>
  <si>
    <t>6011570004</t>
  </si>
  <si>
    <t>PY. SALUD-2008-1-87739 DR. ALEJANDRO DIAZ</t>
  </si>
  <si>
    <t>60116 - FONDO SEC. INV. Y DESAR. TEC. EN ENERGIA</t>
  </si>
  <si>
    <t>6011670001</t>
  </si>
  <si>
    <t>PY. CFE-2006-C05-48087 DR. ALTAMIRANO</t>
  </si>
  <si>
    <t>6011670002</t>
  </si>
  <si>
    <t>PY. CFE-2006-C05-48325 DR. LEOPOLDO ALTAMIRANO</t>
  </si>
  <si>
    <t>60117 - PY. ASA-2007-68887 DR. JESUS GONZALEZ</t>
  </si>
  <si>
    <t>6011770001</t>
  </si>
  <si>
    <t>PY. ASA-2007-68887 DR. JESUS GONZALEZ BERNAL</t>
  </si>
  <si>
    <t>60118 - FONDOS MIXTOS</t>
  </si>
  <si>
    <t>6011870001</t>
  </si>
  <si>
    <t>PY. FOMIX-PUE-76767-07 DR. CORONA</t>
  </si>
  <si>
    <t>6011870002</t>
  </si>
  <si>
    <t>PY. FOMIX-PUE-77041/07 DR. MUJICA</t>
  </si>
  <si>
    <t>Total 60106 - APOYOS CONACYT</t>
  </si>
  <si>
    <t>Total 60110 - FDO. SECTORIAL DE INVEST. P/EDUCAC.</t>
  </si>
  <si>
    <t>Total 60114 - MARINA-CONACYT</t>
  </si>
  <si>
    <t>Total 60115 - FONDO SECTORIAL DE INV. SALUD Y SEG. SOC</t>
  </si>
  <si>
    <t>Total 60116 - FONDO SEC. INV. Y DESAR. TEC. EN ENERGIA</t>
  </si>
  <si>
    <t>Total 60117 - PY. ASA-2007-68887 DR. JESUS GONZALEZ</t>
  </si>
  <si>
    <t>Total 60118 - FONDOS MIXTOS</t>
  </si>
  <si>
    <t>Total general</t>
  </si>
  <si>
    <t>GASTO CORRIENTE</t>
  </si>
  <si>
    <t>GASTO DE INVERSION</t>
  </si>
  <si>
    <t>GASTO TOTAL</t>
  </si>
  <si>
    <t>PROYECTO</t>
  </si>
  <si>
    <t>SALDOS AL         31-DIC-07 GTO. CORRIENTE</t>
  </si>
  <si>
    <t>SALDOS AL         31-DIC-07 GTO. INVERSION</t>
  </si>
  <si>
    <t>TOTAL SALDOS AL 31-DIC-07</t>
  </si>
  <si>
    <t>MOVS. INVERSION AFECTAN A SALDO 2007</t>
  </si>
  <si>
    <t>INGRESOS      ENE-/2008 GTO. CORRIENTE</t>
  </si>
  <si>
    <t>INGRESOS      ENE-/2008 GTO. INVERSION</t>
  </si>
  <si>
    <t>TOTAL INGRESOS ACUMULADOS</t>
  </si>
  <si>
    <t>GTO. CORR. ACUMULADO AL 30--2008</t>
  </si>
  <si>
    <t>GTO. INVERSION ACUMULADO AL     30--2008</t>
  </si>
  <si>
    <t>TOTAL GASTOS ACUMULADOS</t>
  </si>
  <si>
    <t>SALDO POR EJERCER AL       30-/2008</t>
  </si>
  <si>
    <t>INVERSION</t>
  </si>
  <si>
    <t>DR.ALTAMIRANO 2003-CO2-11650/B1 (189)</t>
  </si>
  <si>
    <t>DR.ALTAMIRANO 2003-CO2-11650/B1 (229)</t>
  </si>
  <si>
    <t>DR.ALTAMIRANO 2003-CO2-11650/B1 (241)</t>
  </si>
  <si>
    <t xml:space="preserve">INVERSION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</si>
</sst>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</numFmts>
  <fonts count="7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9"/>
      <name val="Arial"/>
      <family val="0"/>
    </font>
    <font>
      <sz val="7"/>
      <name val="Arial"/>
      <family val="0"/>
    </font>
    <font>
      <b/>
      <sz val="7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vertical="center"/>
    </xf>
    <xf numFmtId="0" fontId="2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164" fontId="4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2" fontId="1" fillId="0" borderId="0" xfId="0" applyNumberFormat="1" applyFont="1" applyAlignment="1">
      <alignment vertical="center"/>
    </xf>
    <xf numFmtId="4" fontId="1" fillId="2" borderId="1" xfId="0" applyNumberFormat="1" applyFont="1" applyFill="1" applyBorder="1" applyAlignment="1">
      <alignment vertical="center"/>
    </xf>
    <xf numFmtId="4" fontId="2" fillId="2" borderId="1" xfId="0" applyNumberFormat="1" applyFont="1" applyFill="1" applyBorder="1" applyAlignment="1">
      <alignment vertical="center"/>
    </xf>
    <xf numFmtId="0" fontId="6" fillId="0" borderId="0" xfId="0" applyFont="1" applyAlignment="1">
      <alignment/>
    </xf>
    <xf numFmtId="4" fontId="1" fillId="0" borderId="0" xfId="0" applyNumberFormat="1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16"/>
    <pageSetUpPr fitToPage="1"/>
  </sheetPr>
  <dimension ref="A1:S162"/>
  <sheetViews>
    <sheetView tabSelected="1" workbookViewId="0" topLeftCell="H1">
      <selection activeCell="H190" sqref="H190"/>
    </sheetView>
  </sheetViews>
  <sheetFormatPr defaultColWidth="11.421875" defaultRowHeight="13.5" customHeight="1" outlineLevelRow="2"/>
  <cols>
    <col min="1" max="1" width="2.140625" style="1" customWidth="1"/>
    <col min="2" max="2" width="12.7109375" style="1" customWidth="1"/>
    <col min="3" max="3" width="42.57421875" style="1" bestFit="1" customWidth="1"/>
    <col min="4" max="4" width="10.00390625" style="6" bestFit="1" customWidth="1"/>
    <col min="5" max="5" width="10.57421875" style="6" bestFit="1" customWidth="1"/>
    <col min="6" max="6" width="10.8515625" style="6" bestFit="1" customWidth="1"/>
    <col min="7" max="7" width="10.00390625" style="6" bestFit="1" customWidth="1"/>
    <col min="8" max="8" width="11.28125" style="6" bestFit="1" customWidth="1"/>
    <col min="9" max="11" width="10.00390625" style="6" bestFit="1" customWidth="1"/>
    <col min="12" max="12" width="8.28125" style="6" bestFit="1" customWidth="1"/>
    <col min="13" max="13" width="10.00390625" style="6" bestFit="1" customWidth="1"/>
    <col min="14" max="15" width="10.8515625" style="6" bestFit="1" customWidth="1"/>
    <col min="16" max="16" width="0" style="1" hidden="1" customWidth="1"/>
    <col min="17" max="16384" width="11.421875" style="1" customWidth="1"/>
  </cols>
  <sheetData>
    <row r="1" spans="1:16" ht="31.5" customHeight="1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4" t="s">
        <v>15</v>
      </c>
    </row>
    <row r="2" spans="1:16" ht="13.5" customHeight="1" hidden="1" outlineLevel="2">
      <c r="A2" s="2" t="s">
        <v>16</v>
      </c>
      <c r="B2" s="2" t="s">
        <v>17</v>
      </c>
      <c r="C2" s="2" t="s">
        <v>18</v>
      </c>
      <c r="D2" s="16">
        <v>0</v>
      </c>
      <c r="E2" s="16">
        <v>0</v>
      </c>
      <c r="F2" s="16">
        <v>0</v>
      </c>
      <c r="G2" s="16">
        <v>0</v>
      </c>
      <c r="H2" s="16">
        <f>D2+E2+F2+G2</f>
        <v>0</v>
      </c>
      <c r="I2" s="16">
        <v>0</v>
      </c>
      <c r="J2" s="16">
        <v>0</v>
      </c>
      <c r="K2" s="16">
        <v>0</v>
      </c>
      <c r="L2" s="16">
        <v>0</v>
      </c>
      <c r="M2" s="16">
        <v>0</v>
      </c>
      <c r="N2" s="16">
        <f>M2+L2+K2+J2+I2</f>
        <v>0</v>
      </c>
      <c r="O2" s="16">
        <f>H2+N2</f>
        <v>0</v>
      </c>
      <c r="P2" s="2">
        <v>212</v>
      </c>
    </row>
    <row r="3" spans="1:16" ht="13.5" customHeight="1" hidden="1" outlineLevel="2">
      <c r="A3" s="2" t="s">
        <v>16</v>
      </c>
      <c r="B3" s="2" t="s">
        <v>19</v>
      </c>
      <c r="C3" s="2" t="s">
        <v>20</v>
      </c>
      <c r="D3" s="16">
        <v>0</v>
      </c>
      <c r="E3" s="16">
        <v>0</v>
      </c>
      <c r="F3" s="16">
        <v>0</v>
      </c>
      <c r="G3" s="16">
        <v>0</v>
      </c>
      <c r="H3" s="16">
        <f aca="true" t="shared" si="0" ref="H3:H67">D3+E3+F3+G3</f>
        <v>0</v>
      </c>
      <c r="I3" s="16">
        <v>0</v>
      </c>
      <c r="J3" s="16">
        <v>0</v>
      </c>
      <c r="K3" s="16">
        <v>0</v>
      </c>
      <c r="L3" s="16">
        <v>0</v>
      </c>
      <c r="M3" s="16">
        <v>0</v>
      </c>
      <c r="N3" s="16">
        <f aca="true" t="shared" si="1" ref="N3:N67">M3+L3+K3+J3+I3</f>
        <v>0</v>
      </c>
      <c r="O3" s="16">
        <f aca="true" t="shared" si="2" ref="O3:O67">H3+N3</f>
        <v>0</v>
      </c>
      <c r="P3" s="2">
        <v>210</v>
      </c>
    </row>
    <row r="4" spans="1:16" ht="13.5" customHeight="1" hidden="1" outlineLevel="2">
      <c r="A4" s="2" t="s">
        <v>16</v>
      </c>
      <c r="B4" s="2" t="s">
        <v>21</v>
      </c>
      <c r="C4" s="2" t="s">
        <v>22</v>
      </c>
      <c r="D4" s="16">
        <v>0</v>
      </c>
      <c r="E4" s="16">
        <v>0</v>
      </c>
      <c r="F4" s="16">
        <v>0</v>
      </c>
      <c r="G4" s="16">
        <v>0</v>
      </c>
      <c r="H4" s="16">
        <f t="shared" si="0"/>
        <v>0</v>
      </c>
      <c r="I4" s="16">
        <v>0</v>
      </c>
      <c r="J4" s="16">
        <v>0</v>
      </c>
      <c r="K4" s="16">
        <v>0</v>
      </c>
      <c r="L4" s="16">
        <v>0</v>
      </c>
      <c r="M4" s="16">
        <v>0</v>
      </c>
      <c r="N4" s="16">
        <f t="shared" si="1"/>
        <v>0</v>
      </c>
      <c r="O4" s="16">
        <f t="shared" si="2"/>
        <v>0</v>
      </c>
      <c r="P4" s="2">
        <v>207</v>
      </c>
    </row>
    <row r="5" spans="1:16" ht="13.5" customHeight="1" hidden="1" outlineLevel="2">
      <c r="A5" s="2" t="s">
        <v>16</v>
      </c>
      <c r="B5" s="2" t="s">
        <v>23</v>
      </c>
      <c r="C5" s="2" t="s">
        <v>24</v>
      </c>
      <c r="D5" s="16">
        <v>0</v>
      </c>
      <c r="E5" s="16">
        <v>0</v>
      </c>
      <c r="F5" s="16">
        <v>0</v>
      </c>
      <c r="G5" s="16">
        <v>0</v>
      </c>
      <c r="H5" s="16">
        <f t="shared" si="0"/>
        <v>0</v>
      </c>
      <c r="I5" s="16">
        <v>0</v>
      </c>
      <c r="J5" s="16">
        <v>0</v>
      </c>
      <c r="K5" s="16">
        <v>0</v>
      </c>
      <c r="L5" s="16">
        <v>0</v>
      </c>
      <c r="M5" s="16">
        <v>0</v>
      </c>
      <c r="N5" s="16">
        <f t="shared" si="1"/>
        <v>0</v>
      </c>
      <c r="O5" s="16">
        <f t="shared" si="2"/>
        <v>0</v>
      </c>
      <c r="P5" s="2">
        <v>218</v>
      </c>
    </row>
    <row r="6" spans="1:16" ht="13.5" customHeight="1" hidden="1" outlineLevel="2">
      <c r="A6" s="2" t="s">
        <v>16</v>
      </c>
      <c r="B6" s="2" t="s">
        <v>25</v>
      </c>
      <c r="C6" s="2" t="s">
        <v>26</v>
      </c>
      <c r="D6" s="16">
        <v>0</v>
      </c>
      <c r="E6" s="16">
        <v>0</v>
      </c>
      <c r="F6" s="16">
        <v>0</v>
      </c>
      <c r="G6" s="16">
        <v>0</v>
      </c>
      <c r="H6" s="16">
        <f t="shared" si="0"/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f t="shared" si="1"/>
        <v>0</v>
      </c>
      <c r="O6" s="16">
        <f t="shared" si="2"/>
        <v>0</v>
      </c>
      <c r="P6" s="2">
        <v>222</v>
      </c>
    </row>
    <row r="7" spans="1:16" ht="13.5" customHeight="1" hidden="1" outlineLevel="2">
      <c r="A7" s="2" t="s">
        <v>16</v>
      </c>
      <c r="B7" s="2" t="s">
        <v>27</v>
      </c>
      <c r="C7" s="2" t="s">
        <v>28</v>
      </c>
      <c r="D7" s="16">
        <v>0</v>
      </c>
      <c r="E7" s="16">
        <v>0</v>
      </c>
      <c r="F7" s="16">
        <v>0</v>
      </c>
      <c r="G7" s="16">
        <v>0</v>
      </c>
      <c r="H7" s="16">
        <f t="shared" si="0"/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f t="shared" si="1"/>
        <v>0</v>
      </c>
      <c r="O7" s="16">
        <f t="shared" si="2"/>
        <v>0</v>
      </c>
      <c r="P7" s="2">
        <v>264</v>
      </c>
    </row>
    <row r="8" spans="1:16" ht="13.5" customHeight="1" hidden="1" outlineLevel="2">
      <c r="A8" s="2" t="s">
        <v>16</v>
      </c>
      <c r="B8" s="2" t="s">
        <v>29</v>
      </c>
      <c r="C8" s="2" t="s">
        <v>30</v>
      </c>
      <c r="D8" s="16">
        <v>0</v>
      </c>
      <c r="E8" s="16">
        <v>0</v>
      </c>
      <c r="F8" s="16">
        <v>0</v>
      </c>
      <c r="G8" s="16">
        <v>0</v>
      </c>
      <c r="H8" s="16">
        <f t="shared" si="0"/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f t="shared" si="1"/>
        <v>0</v>
      </c>
      <c r="O8" s="16">
        <f t="shared" si="2"/>
        <v>0</v>
      </c>
      <c r="P8" s="2">
        <v>263</v>
      </c>
    </row>
    <row r="9" spans="1:16" ht="13.5" customHeight="1" hidden="1" outlineLevel="2">
      <c r="A9" s="2" t="s">
        <v>16</v>
      </c>
      <c r="B9" s="2" t="s">
        <v>31</v>
      </c>
      <c r="C9" s="2" t="s">
        <v>32</v>
      </c>
      <c r="D9" s="16">
        <v>0</v>
      </c>
      <c r="E9" s="16">
        <v>0</v>
      </c>
      <c r="F9" s="16">
        <v>0</v>
      </c>
      <c r="G9" s="16">
        <v>0</v>
      </c>
      <c r="H9" s="16">
        <f t="shared" si="0"/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f t="shared" si="1"/>
        <v>0</v>
      </c>
      <c r="O9" s="16">
        <f t="shared" si="2"/>
        <v>0</v>
      </c>
      <c r="P9" s="2">
        <v>266</v>
      </c>
    </row>
    <row r="10" spans="1:16" ht="13.5" customHeight="1" hidden="1" outlineLevel="2">
      <c r="A10" s="2" t="s">
        <v>16</v>
      </c>
      <c r="B10" s="2" t="s">
        <v>33</v>
      </c>
      <c r="C10" s="2" t="s">
        <v>34</v>
      </c>
      <c r="D10" s="16">
        <v>0</v>
      </c>
      <c r="E10" s="16">
        <v>0</v>
      </c>
      <c r="F10" s="16">
        <v>0</v>
      </c>
      <c r="G10" s="16">
        <v>0</v>
      </c>
      <c r="H10" s="16">
        <f t="shared" si="0"/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f t="shared" si="1"/>
        <v>0</v>
      </c>
      <c r="O10" s="16">
        <f t="shared" si="2"/>
        <v>0</v>
      </c>
      <c r="P10" s="2">
        <v>258</v>
      </c>
    </row>
    <row r="11" spans="1:16" ht="13.5" customHeight="1" hidden="1" outlineLevel="2">
      <c r="A11" s="2" t="s">
        <v>16</v>
      </c>
      <c r="B11" s="2" t="s">
        <v>35</v>
      </c>
      <c r="C11" s="2" t="s">
        <v>36</v>
      </c>
      <c r="D11" s="16">
        <v>0</v>
      </c>
      <c r="E11" s="16">
        <v>0</v>
      </c>
      <c r="F11" s="16">
        <v>0</v>
      </c>
      <c r="G11" s="16">
        <v>0</v>
      </c>
      <c r="H11" s="16">
        <f t="shared" si="0"/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f t="shared" si="1"/>
        <v>0</v>
      </c>
      <c r="O11" s="16">
        <f t="shared" si="2"/>
        <v>0</v>
      </c>
      <c r="P11" s="2">
        <v>271</v>
      </c>
    </row>
    <row r="12" spans="1:16" ht="13.5" customHeight="1" hidden="1" outlineLevel="2">
      <c r="A12" s="2" t="s">
        <v>16</v>
      </c>
      <c r="B12" s="2" t="s">
        <v>37</v>
      </c>
      <c r="C12" s="2" t="s">
        <v>38</v>
      </c>
      <c r="D12" s="16">
        <v>0</v>
      </c>
      <c r="E12" s="16">
        <v>0</v>
      </c>
      <c r="F12" s="16">
        <v>0</v>
      </c>
      <c r="G12" s="16">
        <v>0</v>
      </c>
      <c r="H12" s="16">
        <f t="shared" si="0"/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f t="shared" si="1"/>
        <v>0</v>
      </c>
      <c r="O12" s="16">
        <f t="shared" si="2"/>
        <v>0</v>
      </c>
      <c r="P12" s="2">
        <v>272</v>
      </c>
    </row>
    <row r="13" spans="1:16" ht="13.5" customHeight="1" hidden="1" outlineLevel="2">
      <c r="A13" s="2" t="s">
        <v>16</v>
      </c>
      <c r="B13" s="2" t="s">
        <v>39</v>
      </c>
      <c r="C13" s="2" t="s">
        <v>40</v>
      </c>
      <c r="D13" s="16">
        <v>0</v>
      </c>
      <c r="E13" s="16">
        <v>0</v>
      </c>
      <c r="F13" s="16">
        <v>0</v>
      </c>
      <c r="G13" s="16">
        <v>0</v>
      </c>
      <c r="H13" s="16">
        <f t="shared" si="0"/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f t="shared" si="1"/>
        <v>0</v>
      </c>
      <c r="O13" s="16">
        <f t="shared" si="2"/>
        <v>0</v>
      </c>
      <c r="P13" s="2">
        <v>280</v>
      </c>
    </row>
    <row r="14" spans="1:16" ht="13.5" customHeight="1" hidden="1" outlineLevel="2">
      <c r="A14" s="2" t="s">
        <v>16</v>
      </c>
      <c r="B14" s="2" t="s">
        <v>41</v>
      </c>
      <c r="C14" s="2" t="s">
        <v>42</v>
      </c>
      <c r="D14" s="16">
        <v>0</v>
      </c>
      <c r="E14" s="16">
        <v>-10048.55</v>
      </c>
      <c r="F14" s="16">
        <v>0</v>
      </c>
      <c r="G14" s="16">
        <v>0</v>
      </c>
      <c r="H14" s="16">
        <f t="shared" si="0"/>
        <v>-10048.55</v>
      </c>
      <c r="I14" s="16">
        <v>0</v>
      </c>
      <c r="J14" s="16">
        <v>10048.55</v>
      </c>
      <c r="K14" s="16">
        <v>0</v>
      </c>
      <c r="L14" s="16">
        <v>0</v>
      </c>
      <c r="M14" s="16">
        <v>0</v>
      </c>
      <c r="N14" s="16">
        <f t="shared" si="1"/>
        <v>10048.55</v>
      </c>
      <c r="O14" s="16">
        <f t="shared" si="2"/>
        <v>0</v>
      </c>
      <c r="P14" s="2">
        <v>283</v>
      </c>
    </row>
    <row r="15" spans="1:16" ht="13.5" customHeight="1" hidden="1" outlineLevel="2">
      <c r="A15" s="2" t="s">
        <v>16</v>
      </c>
      <c r="B15" s="2" t="s">
        <v>43</v>
      </c>
      <c r="C15" s="2" t="s">
        <v>44</v>
      </c>
      <c r="D15" s="16">
        <v>0</v>
      </c>
      <c r="E15" s="16">
        <v>0</v>
      </c>
      <c r="F15" s="16">
        <v>0</v>
      </c>
      <c r="G15" s="16">
        <v>0</v>
      </c>
      <c r="H15" s="16">
        <f t="shared" si="0"/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f t="shared" si="1"/>
        <v>0</v>
      </c>
      <c r="O15" s="16">
        <f t="shared" si="2"/>
        <v>0</v>
      </c>
      <c r="P15" s="2">
        <v>284</v>
      </c>
    </row>
    <row r="16" spans="1:16" ht="13.5" customHeight="1" hidden="1" outlineLevel="2">
      <c r="A16" s="2" t="s">
        <v>16</v>
      </c>
      <c r="B16" s="2" t="s">
        <v>45</v>
      </c>
      <c r="C16" s="2" t="s">
        <v>46</v>
      </c>
      <c r="D16" s="16">
        <v>0</v>
      </c>
      <c r="E16" s="16">
        <v>0</v>
      </c>
      <c r="F16" s="16">
        <v>0</v>
      </c>
      <c r="G16" s="16">
        <v>0</v>
      </c>
      <c r="H16" s="16">
        <f t="shared" si="0"/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f t="shared" si="1"/>
        <v>0</v>
      </c>
      <c r="O16" s="16">
        <f t="shared" si="2"/>
        <v>0</v>
      </c>
      <c r="P16" s="2">
        <v>287</v>
      </c>
    </row>
    <row r="17" spans="1:16" ht="13.5" customHeight="1" hidden="1" outlineLevel="2">
      <c r="A17" s="2" t="s">
        <v>16</v>
      </c>
      <c r="B17" s="2" t="s">
        <v>47</v>
      </c>
      <c r="C17" s="2" t="s">
        <v>48</v>
      </c>
      <c r="D17" s="16">
        <v>0</v>
      </c>
      <c r="E17" s="16">
        <v>0</v>
      </c>
      <c r="F17" s="16">
        <v>86333</v>
      </c>
      <c r="G17" s="16">
        <v>0</v>
      </c>
      <c r="H17" s="16">
        <f t="shared" si="0"/>
        <v>86333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f t="shared" si="1"/>
        <v>0</v>
      </c>
      <c r="O17" s="16">
        <f t="shared" si="2"/>
        <v>86333</v>
      </c>
      <c r="P17" s="2">
        <v>294</v>
      </c>
    </row>
    <row r="18" spans="1:16" ht="13.5" customHeight="1" hidden="1" outlineLevel="2">
      <c r="A18" s="2" t="s">
        <v>16</v>
      </c>
      <c r="B18" s="2" t="s">
        <v>49</v>
      </c>
      <c r="C18" s="2" t="s">
        <v>50</v>
      </c>
      <c r="D18" s="16">
        <v>0</v>
      </c>
      <c r="E18" s="16">
        <v>6000</v>
      </c>
      <c r="F18" s="16">
        <v>60665</v>
      </c>
      <c r="G18" s="16">
        <v>0</v>
      </c>
      <c r="H18" s="16">
        <f t="shared" si="0"/>
        <v>66665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f t="shared" si="1"/>
        <v>0</v>
      </c>
      <c r="O18" s="16">
        <f t="shared" si="2"/>
        <v>66665</v>
      </c>
      <c r="P18" s="2">
        <v>295</v>
      </c>
    </row>
    <row r="19" spans="1:16" ht="13.5" customHeight="1" hidden="1" outlineLevel="2">
      <c r="A19" s="2" t="s">
        <v>16</v>
      </c>
      <c r="B19" s="2" t="s">
        <v>51</v>
      </c>
      <c r="C19" s="2" t="s">
        <v>52</v>
      </c>
      <c r="D19" s="16">
        <v>0</v>
      </c>
      <c r="E19" s="16">
        <v>0</v>
      </c>
      <c r="F19" s="16">
        <v>100068</v>
      </c>
      <c r="G19" s="16">
        <v>0</v>
      </c>
      <c r="H19" s="16">
        <f t="shared" si="0"/>
        <v>100068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f t="shared" si="1"/>
        <v>0</v>
      </c>
      <c r="O19" s="16">
        <f t="shared" si="2"/>
        <v>100068</v>
      </c>
      <c r="P19" s="2">
        <v>296</v>
      </c>
    </row>
    <row r="20" spans="1:16" ht="13.5" customHeight="1" hidden="1" outlineLevel="2">
      <c r="A20" s="2" t="s">
        <v>16</v>
      </c>
      <c r="B20" s="2" t="s">
        <v>53</v>
      </c>
      <c r="C20" s="2" t="s">
        <v>54</v>
      </c>
      <c r="D20" s="16">
        <v>0</v>
      </c>
      <c r="E20" s="16">
        <v>0</v>
      </c>
      <c r="F20" s="16">
        <v>7431</v>
      </c>
      <c r="G20" s="16">
        <v>0</v>
      </c>
      <c r="H20" s="16">
        <f t="shared" si="0"/>
        <v>7431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f t="shared" si="1"/>
        <v>0</v>
      </c>
      <c r="O20" s="16">
        <f t="shared" si="2"/>
        <v>7431</v>
      </c>
      <c r="P20" s="2">
        <v>297</v>
      </c>
    </row>
    <row r="21" spans="1:16" ht="13.5" customHeight="1" hidden="1" outlineLevel="2">
      <c r="A21" s="2" t="s">
        <v>16</v>
      </c>
      <c r="B21" s="2" t="s">
        <v>55</v>
      </c>
      <c r="C21" s="2" t="s">
        <v>56</v>
      </c>
      <c r="D21" s="16">
        <v>0</v>
      </c>
      <c r="E21" s="16">
        <v>0</v>
      </c>
      <c r="F21" s="16">
        <v>10000</v>
      </c>
      <c r="G21" s="16">
        <v>0</v>
      </c>
      <c r="H21" s="16">
        <f t="shared" si="0"/>
        <v>10000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f t="shared" si="1"/>
        <v>0</v>
      </c>
      <c r="O21" s="16">
        <f t="shared" si="2"/>
        <v>10000</v>
      </c>
      <c r="P21" s="2">
        <v>299</v>
      </c>
    </row>
    <row r="22" spans="1:16" ht="13.5" customHeight="1" hidden="1" outlineLevel="2">
      <c r="A22" s="2" t="s">
        <v>16</v>
      </c>
      <c r="B22" s="2" t="s">
        <v>57</v>
      </c>
      <c r="C22" s="2" t="s">
        <v>58</v>
      </c>
      <c r="D22" s="16">
        <v>0</v>
      </c>
      <c r="E22" s="16">
        <v>-52116.7</v>
      </c>
      <c r="F22" s="16">
        <v>0</v>
      </c>
      <c r="G22" s="16">
        <v>0</v>
      </c>
      <c r="H22" s="16">
        <f t="shared" si="0"/>
        <v>-52116.7</v>
      </c>
      <c r="I22" s="16">
        <v>15299.1</v>
      </c>
      <c r="J22" s="16">
        <v>36817.6</v>
      </c>
      <c r="K22" s="16">
        <v>0</v>
      </c>
      <c r="L22" s="16">
        <v>0</v>
      </c>
      <c r="M22" s="16">
        <v>0</v>
      </c>
      <c r="N22" s="16">
        <f t="shared" si="1"/>
        <v>52116.7</v>
      </c>
      <c r="O22" s="16">
        <f t="shared" si="2"/>
        <v>0</v>
      </c>
      <c r="P22" s="2">
        <v>288</v>
      </c>
    </row>
    <row r="23" spans="1:16" ht="13.5" customHeight="1" hidden="1" outlineLevel="2">
      <c r="A23" s="2" t="s">
        <v>16</v>
      </c>
      <c r="B23" s="2" t="s">
        <v>59</v>
      </c>
      <c r="C23" s="2" t="s">
        <v>60</v>
      </c>
      <c r="D23" s="16">
        <v>0</v>
      </c>
      <c r="E23" s="16">
        <v>0</v>
      </c>
      <c r="F23" s="16">
        <v>33706</v>
      </c>
      <c r="G23" s="16">
        <v>5192</v>
      </c>
      <c r="H23" s="16">
        <f t="shared" si="0"/>
        <v>38898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f t="shared" si="1"/>
        <v>0</v>
      </c>
      <c r="O23" s="16">
        <f t="shared" si="2"/>
        <v>38898</v>
      </c>
      <c r="P23" s="2">
        <v>289</v>
      </c>
    </row>
    <row r="24" spans="1:16" ht="13.5" customHeight="1" hidden="1" outlineLevel="2">
      <c r="A24" s="2" t="s">
        <v>16</v>
      </c>
      <c r="B24" s="2" t="s">
        <v>61</v>
      </c>
      <c r="C24" s="2" t="s">
        <v>62</v>
      </c>
      <c r="D24" s="16">
        <v>0</v>
      </c>
      <c r="E24" s="16">
        <v>37500</v>
      </c>
      <c r="F24" s="16">
        <v>51500</v>
      </c>
      <c r="G24" s="16">
        <v>40000</v>
      </c>
      <c r="H24" s="16">
        <f t="shared" si="0"/>
        <v>129000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f t="shared" si="1"/>
        <v>0</v>
      </c>
      <c r="O24" s="16">
        <f t="shared" si="2"/>
        <v>129000</v>
      </c>
      <c r="P24" s="2">
        <v>292</v>
      </c>
    </row>
    <row r="25" spans="1:16" ht="13.5" customHeight="1" hidden="1" outlineLevel="2">
      <c r="A25" s="2" t="s">
        <v>16</v>
      </c>
      <c r="B25" s="2" t="s">
        <v>63</v>
      </c>
      <c r="C25" s="2" t="s">
        <v>64</v>
      </c>
      <c r="D25" s="16">
        <v>0</v>
      </c>
      <c r="E25" s="16">
        <v>0</v>
      </c>
      <c r="F25" s="16">
        <v>8666</v>
      </c>
      <c r="G25" s="16">
        <v>24666</v>
      </c>
      <c r="H25" s="16">
        <f t="shared" si="0"/>
        <v>33332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f t="shared" si="1"/>
        <v>0</v>
      </c>
      <c r="O25" s="16">
        <f t="shared" si="2"/>
        <v>33332</v>
      </c>
      <c r="P25" s="2">
        <v>290</v>
      </c>
    </row>
    <row r="26" spans="1:16" ht="13.5" customHeight="1" hidden="1" outlineLevel="2">
      <c r="A26" s="2" t="s">
        <v>16</v>
      </c>
      <c r="B26" s="2" t="s">
        <v>65</v>
      </c>
      <c r="C26" s="2" t="s">
        <v>66</v>
      </c>
      <c r="D26" s="16">
        <v>0</v>
      </c>
      <c r="E26" s="16">
        <v>23666</v>
      </c>
      <c r="F26" s="16">
        <v>28500</v>
      </c>
      <c r="G26" s="16">
        <v>35043</v>
      </c>
      <c r="H26" s="16">
        <f t="shared" si="0"/>
        <v>87209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f t="shared" si="1"/>
        <v>0</v>
      </c>
      <c r="O26" s="16">
        <f t="shared" si="2"/>
        <v>87209</v>
      </c>
      <c r="P26" s="2">
        <v>291</v>
      </c>
    </row>
    <row r="27" spans="1:16" ht="13.5" customHeight="1" hidden="1" outlineLevel="2">
      <c r="A27" s="2" t="s">
        <v>16</v>
      </c>
      <c r="B27" s="2" t="s">
        <v>67</v>
      </c>
      <c r="C27" s="2" t="s">
        <v>68</v>
      </c>
      <c r="D27" s="16">
        <v>0</v>
      </c>
      <c r="E27" s="16">
        <v>10000</v>
      </c>
      <c r="F27" s="16">
        <v>6790</v>
      </c>
      <c r="G27" s="16">
        <v>0</v>
      </c>
      <c r="H27" s="16">
        <f t="shared" si="0"/>
        <v>16790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f t="shared" si="1"/>
        <v>0</v>
      </c>
      <c r="O27" s="16">
        <f t="shared" si="2"/>
        <v>16790</v>
      </c>
      <c r="P27" s="2">
        <v>293</v>
      </c>
    </row>
    <row r="28" spans="1:16" ht="13.5" customHeight="1" hidden="1" outlineLevel="2">
      <c r="A28" s="2" t="s">
        <v>16</v>
      </c>
      <c r="B28" s="2" t="s">
        <v>69</v>
      </c>
      <c r="C28" s="2" t="s">
        <v>70</v>
      </c>
      <c r="D28" s="16">
        <v>0</v>
      </c>
      <c r="E28" s="16">
        <v>0</v>
      </c>
      <c r="F28" s="16">
        <v>0</v>
      </c>
      <c r="G28" s="16">
        <v>0</v>
      </c>
      <c r="H28" s="16">
        <f t="shared" si="0"/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f t="shared" si="1"/>
        <v>0</v>
      </c>
      <c r="O28" s="16">
        <f t="shared" si="2"/>
        <v>0</v>
      </c>
      <c r="P28" s="2">
        <v>301</v>
      </c>
    </row>
    <row r="29" spans="1:16" ht="13.5" customHeight="1" hidden="1" outlineLevel="2">
      <c r="A29" s="2" t="s">
        <v>16</v>
      </c>
      <c r="B29" s="2" t="s">
        <v>71</v>
      </c>
      <c r="C29" s="2" t="s">
        <v>72</v>
      </c>
      <c r="D29" s="16">
        <v>0</v>
      </c>
      <c r="E29" s="16">
        <v>0</v>
      </c>
      <c r="F29" s="16">
        <v>0</v>
      </c>
      <c r="G29" s="16">
        <v>0</v>
      </c>
      <c r="H29" s="16">
        <f t="shared" si="0"/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f t="shared" si="1"/>
        <v>0</v>
      </c>
      <c r="O29" s="16">
        <f t="shared" si="2"/>
        <v>0</v>
      </c>
      <c r="P29" s="2">
        <v>302</v>
      </c>
    </row>
    <row r="30" spans="1:16" ht="13.5" customHeight="1" hidden="1" outlineLevel="2">
      <c r="A30" s="2" t="s">
        <v>16</v>
      </c>
      <c r="B30" s="2" t="s">
        <v>73</v>
      </c>
      <c r="C30" s="2" t="s">
        <v>74</v>
      </c>
      <c r="D30" s="16">
        <v>0</v>
      </c>
      <c r="E30" s="16">
        <v>0</v>
      </c>
      <c r="F30" s="16">
        <v>0</v>
      </c>
      <c r="G30" s="16">
        <v>0</v>
      </c>
      <c r="H30" s="16">
        <f t="shared" si="0"/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f t="shared" si="1"/>
        <v>0</v>
      </c>
      <c r="O30" s="16">
        <f t="shared" si="2"/>
        <v>0</v>
      </c>
      <c r="P30" s="2">
        <v>303</v>
      </c>
    </row>
    <row r="31" spans="1:16" ht="13.5" customHeight="1" hidden="1" outlineLevel="2">
      <c r="A31" s="2" t="s">
        <v>16</v>
      </c>
      <c r="B31" s="2" t="s">
        <v>75</v>
      </c>
      <c r="C31" s="2" t="s">
        <v>76</v>
      </c>
      <c r="D31" s="16">
        <v>0</v>
      </c>
      <c r="E31" s="16">
        <f>3750-3750</f>
        <v>0</v>
      </c>
      <c r="F31" s="16">
        <f>16805-8289</f>
        <v>8516</v>
      </c>
      <c r="G31" s="16">
        <v>0</v>
      </c>
      <c r="H31" s="16">
        <f t="shared" si="0"/>
        <v>8516</v>
      </c>
      <c r="I31" s="16">
        <v>12039</v>
      </c>
      <c r="J31" s="16">
        <v>0</v>
      </c>
      <c r="K31" s="16">
        <v>0</v>
      </c>
      <c r="L31" s="16">
        <v>0</v>
      </c>
      <c r="M31" s="16">
        <v>0</v>
      </c>
      <c r="N31" s="16">
        <f t="shared" si="1"/>
        <v>12039</v>
      </c>
      <c r="O31" s="16">
        <f t="shared" si="2"/>
        <v>20555</v>
      </c>
      <c r="P31" s="2">
        <v>305</v>
      </c>
    </row>
    <row r="32" spans="1:16" ht="13.5" customHeight="1" hidden="1" outlineLevel="2">
      <c r="A32" s="2" t="s">
        <v>16</v>
      </c>
      <c r="B32" s="2" t="s">
        <v>77</v>
      </c>
      <c r="C32" s="2" t="s">
        <v>78</v>
      </c>
      <c r="D32" s="16">
        <v>0</v>
      </c>
      <c r="E32" s="16">
        <v>0</v>
      </c>
      <c r="F32" s="16">
        <v>0</v>
      </c>
      <c r="G32" s="16">
        <v>0</v>
      </c>
      <c r="H32" s="16">
        <f t="shared" si="0"/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f t="shared" si="1"/>
        <v>0</v>
      </c>
      <c r="O32" s="16">
        <f t="shared" si="2"/>
        <v>0</v>
      </c>
      <c r="P32" s="2">
        <v>323</v>
      </c>
    </row>
    <row r="33" spans="1:18" ht="13.5" customHeight="1" hidden="1" outlineLevel="2">
      <c r="A33" s="2" t="s">
        <v>16</v>
      </c>
      <c r="B33" s="2" t="s">
        <v>79</v>
      </c>
      <c r="C33" s="2" t="s">
        <v>80</v>
      </c>
      <c r="D33" s="16">
        <v>0</v>
      </c>
      <c r="E33" s="16">
        <v>0</v>
      </c>
      <c r="F33" s="16">
        <v>0</v>
      </c>
      <c r="G33" s="16">
        <v>240000</v>
      </c>
      <c r="H33" s="16">
        <f t="shared" si="0"/>
        <v>240000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f t="shared" si="1"/>
        <v>0</v>
      </c>
      <c r="O33" s="16">
        <f t="shared" si="2"/>
        <v>240000</v>
      </c>
      <c r="P33" s="2">
        <v>332</v>
      </c>
      <c r="R33" s="24"/>
    </row>
    <row r="34" spans="1:16" ht="13.5" customHeight="1" hidden="1" outlineLevel="2">
      <c r="A34" s="2" t="s">
        <v>16</v>
      </c>
      <c r="B34" s="2" t="s">
        <v>81</v>
      </c>
      <c r="C34" s="2" t="s">
        <v>82</v>
      </c>
      <c r="D34" s="16">
        <v>0</v>
      </c>
      <c r="E34" s="16">
        <v>0</v>
      </c>
      <c r="F34" s="16">
        <v>0</v>
      </c>
      <c r="G34" s="16">
        <v>240000</v>
      </c>
      <c r="H34" s="16">
        <f t="shared" si="0"/>
        <v>240000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f t="shared" si="1"/>
        <v>0</v>
      </c>
      <c r="O34" s="16">
        <f t="shared" si="2"/>
        <v>240000</v>
      </c>
      <c r="P34" s="2">
        <v>333</v>
      </c>
    </row>
    <row r="35" spans="1:17" ht="13.5" customHeight="1" hidden="1" outlineLevel="2">
      <c r="A35" s="2" t="s">
        <v>16</v>
      </c>
      <c r="B35" s="2" t="s">
        <v>83</v>
      </c>
      <c r="C35" s="2" t="s">
        <v>84</v>
      </c>
      <c r="D35" s="16">
        <v>298647</v>
      </c>
      <c r="E35" s="16">
        <v>0</v>
      </c>
      <c r="F35" s="16">
        <v>0</v>
      </c>
      <c r="G35" s="16">
        <v>0</v>
      </c>
      <c r="H35" s="16">
        <f t="shared" si="0"/>
        <v>298647</v>
      </c>
      <c r="I35" s="16">
        <v>100000</v>
      </c>
      <c r="J35" s="16">
        <v>0</v>
      </c>
      <c r="K35" s="16">
        <v>0</v>
      </c>
      <c r="L35" s="16">
        <v>0</v>
      </c>
      <c r="M35" s="16">
        <v>0</v>
      </c>
      <c r="N35" s="16">
        <f t="shared" si="1"/>
        <v>100000</v>
      </c>
      <c r="O35" s="16">
        <f t="shared" si="2"/>
        <v>398647</v>
      </c>
      <c r="P35" s="2">
        <v>331</v>
      </c>
      <c r="Q35" s="24"/>
    </row>
    <row r="36" spans="1:16" ht="13.5" customHeight="1" hidden="1" outlineLevel="2">
      <c r="A36" s="2" t="s">
        <v>16</v>
      </c>
      <c r="B36" s="2" t="s">
        <v>85</v>
      </c>
      <c r="C36" s="2" t="s">
        <v>86</v>
      </c>
      <c r="D36" s="16">
        <v>298647</v>
      </c>
      <c r="E36" s="16">
        <v>0</v>
      </c>
      <c r="F36" s="16">
        <v>0</v>
      </c>
      <c r="G36" s="16">
        <v>72820</v>
      </c>
      <c r="H36" s="16">
        <f t="shared" si="0"/>
        <v>371467</v>
      </c>
      <c r="I36" s="16">
        <v>78500</v>
      </c>
      <c r="J36" s="16">
        <v>0</v>
      </c>
      <c r="K36" s="16">
        <v>0</v>
      </c>
      <c r="L36" s="16">
        <v>0</v>
      </c>
      <c r="M36" s="16">
        <v>0</v>
      </c>
      <c r="N36" s="16">
        <f t="shared" si="1"/>
        <v>78500</v>
      </c>
      <c r="O36" s="16">
        <f t="shared" si="2"/>
        <v>449967</v>
      </c>
      <c r="P36" s="2">
        <v>325</v>
      </c>
    </row>
    <row r="37" spans="1:16" ht="13.5" customHeight="1" hidden="1" outlineLevel="2">
      <c r="A37" s="2" t="s">
        <v>16</v>
      </c>
      <c r="B37" s="2" t="s">
        <v>87</v>
      </c>
      <c r="C37" s="2" t="s">
        <v>88</v>
      </c>
      <c r="D37" s="16">
        <v>105525.75</v>
      </c>
      <c r="E37" s="16">
        <v>0</v>
      </c>
      <c r="F37" s="16">
        <v>9397.18</v>
      </c>
      <c r="G37" s="16">
        <v>0</v>
      </c>
      <c r="H37" s="16">
        <f t="shared" si="0"/>
        <v>114922.93</v>
      </c>
      <c r="I37" s="16">
        <v>29998.9</v>
      </c>
      <c r="J37" s="16">
        <v>0</v>
      </c>
      <c r="K37" s="16">
        <v>0</v>
      </c>
      <c r="L37" s="16">
        <v>0</v>
      </c>
      <c r="M37" s="16">
        <v>0</v>
      </c>
      <c r="N37" s="16">
        <f t="shared" si="1"/>
        <v>29998.9</v>
      </c>
      <c r="O37" s="16">
        <f t="shared" si="2"/>
        <v>144921.83</v>
      </c>
      <c r="P37" s="2">
        <v>326</v>
      </c>
    </row>
    <row r="38" spans="1:16" ht="13.5" customHeight="1" hidden="1" outlineLevel="2">
      <c r="A38" s="2" t="s">
        <v>16</v>
      </c>
      <c r="B38" s="2" t="s">
        <v>89</v>
      </c>
      <c r="C38" s="2" t="s">
        <v>90</v>
      </c>
      <c r="D38" s="16">
        <v>0</v>
      </c>
      <c r="E38" s="16">
        <v>0</v>
      </c>
      <c r="F38" s="16">
        <v>0</v>
      </c>
      <c r="G38" s="16">
        <v>0</v>
      </c>
      <c r="H38" s="16">
        <f t="shared" si="0"/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f t="shared" si="1"/>
        <v>0</v>
      </c>
      <c r="O38" s="16">
        <f t="shared" si="2"/>
        <v>0</v>
      </c>
      <c r="P38" s="2">
        <v>327</v>
      </c>
    </row>
    <row r="39" spans="1:16" ht="13.5" customHeight="1" hidden="1" outlineLevel="2">
      <c r="A39" s="2" t="s">
        <v>16</v>
      </c>
      <c r="B39" s="2" t="s">
        <v>91</v>
      </c>
      <c r="C39" s="2" t="s">
        <v>92</v>
      </c>
      <c r="D39" s="16">
        <v>298647</v>
      </c>
      <c r="E39" s="16">
        <v>0</v>
      </c>
      <c r="F39" s="16">
        <v>13736.59</v>
      </c>
      <c r="G39" s="16">
        <v>70080</v>
      </c>
      <c r="H39" s="16">
        <f t="shared" si="0"/>
        <v>382463.59</v>
      </c>
      <c r="I39" s="16">
        <v>56000</v>
      </c>
      <c r="J39" s="16">
        <v>0</v>
      </c>
      <c r="K39" s="16">
        <v>0</v>
      </c>
      <c r="L39" s="16">
        <v>0</v>
      </c>
      <c r="M39" s="16">
        <v>0</v>
      </c>
      <c r="N39" s="16">
        <f t="shared" si="1"/>
        <v>56000</v>
      </c>
      <c r="O39" s="16">
        <f t="shared" si="2"/>
        <v>438463.59</v>
      </c>
      <c r="P39" s="2">
        <v>328</v>
      </c>
    </row>
    <row r="40" spans="1:16" ht="13.5" customHeight="1" hidden="1" outlineLevel="2">
      <c r="A40" s="2" t="s">
        <v>16</v>
      </c>
      <c r="B40" s="2" t="s">
        <v>93</v>
      </c>
      <c r="C40" s="2" t="s">
        <v>94</v>
      </c>
      <c r="D40" s="16">
        <v>298647</v>
      </c>
      <c r="E40" s="16">
        <v>0</v>
      </c>
      <c r="F40" s="21">
        <f>30000-24246.8</f>
        <v>5753.200000000001</v>
      </c>
      <c r="G40" s="16">
        <v>100000</v>
      </c>
      <c r="H40" s="16">
        <f t="shared" si="0"/>
        <v>404400.2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f t="shared" si="1"/>
        <v>0</v>
      </c>
      <c r="O40" s="16">
        <f t="shared" si="2"/>
        <v>404400.2</v>
      </c>
      <c r="P40" s="2">
        <v>329</v>
      </c>
    </row>
    <row r="41" spans="1:16" ht="13.5" customHeight="1" hidden="1" outlineLevel="2">
      <c r="A41" s="2" t="s">
        <v>16</v>
      </c>
      <c r="B41" s="2" t="s">
        <v>95</v>
      </c>
      <c r="C41" s="2" t="s">
        <v>96</v>
      </c>
      <c r="D41" s="16">
        <v>298647</v>
      </c>
      <c r="E41" s="16">
        <v>0</v>
      </c>
      <c r="F41" s="16">
        <v>30000</v>
      </c>
      <c r="G41" s="16">
        <v>100000</v>
      </c>
      <c r="H41" s="16">
        <f t="shared" si="0"/>
        <v>428647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f t="shared" si="1"/>
        <v>0</v>
      </c>
      <c r="O41" s="16">
        <f t="shared" si="2"/>
        <v>428647</v>
      </c>
      <c r="P41" s="2">
        <v>330</v>
      </c>
    </row>
    <row r="42" spans="1:16" ht="13.5" customHeight="1" hidden="1" outlineLevel="2">
      <c r="A42" s="2" t="s">
        <v>16</v>
      </c>
      <c r="B42" s="2" t="s">
        <v>97</v>
      </c>
      <c r="C42" s="2" t="s">
        <v>98</v>
      </c>
      <c r="D42" s="16">
        <v>298647</v>
      </c>
      <c r="E42" s="16">
        <v>0</v>
      </c>
      <c r="F42" s="16">
        <v>28000</v>
      </c>
      <c r="G42" s="16">
        <v>0</v>
      </c>
      <c r="H42" s="16">
        <f t="shared" si="0"/>
        <v>326647</v>
      </c>
      <c r="I42" s="16">
        <v>72000</v>
      </c>
      <c r="J42" s="16">
        <v>0</v>
      </c>
      <c r="K42" s="16">
        <v>0</v>
      </c>
      <c r="L42" s="16">
        <v>0</v>
      </c>
      <c r="M42" s="16">
        <v>0</v>
      </c>
      <c r="N42" s="16">
        <f t="shared" si="1"/>
        <v>72000</v>
      </c>
      <c r="O42" s="16">
        <f t="shared" si="2"/>
        <v>398647</v>
      </c>
      <c r="P42" s="2">
        <v>337</v>
      </c>
    </row>
    <row r="43" spans="1:18" ht="13.5" customHeight="1" hidden="1" outlineLevel="2">
      <c r="A43" s="2" t="s">
        <v>16</v>
      </c>
      <c r="B43" s="2" t="s">
        <v>99</v>
      </c>
      <c r="C43" s="2" t="s">
        <v>100</v>
      </c>
      <c r="D43" s="16">
        <v>0</v>
      </c>
      <c r="E43" s="16">
        <v>0</v>
      </c>
      <c r="F43" s="16">
        <v>0</v>
      </c>
      <c r="G43" s="16">
        <v>276000</v>
      </c>
      <c r="H43" s="16">
        <f t="shared" si="0"/>
        <v>276000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f t="shared" si="1"/>
        <v>0</v>
      </c>
      <c r="O43" s="16">
        <f t="shared" si="2"/>
        <v>276000</v>
      </c>
      <c r="P43" s="2">
        <v>339</v>
      </c>
      <c r="R43" s="24"/>
    </row>
    <row r="44" spans="1:16" ht="13.5" customHeight="1" hidden="1" outlineLevel="2">
      <c r="A44" s="2" t="s">
        <v>16</v>
      </c>
      <c r="B44" s="2" t="s">
        <v>101</v>
      </c>
      <c r="C44" s="2" t="s">
        <v>102</v>
      </c>
      <c r="D44" s="16">
        <v>0</v>
      </c>
      <c r="E44" s="16">
        <v>0</v>
      </c>
      <c r="F44" s="16">
        <v>0</v>
      </c>
      <c r="G44" s="16">
        <v>276000</v>
      </c>
      <c r="H44" s="16">
        <f t="shared" si="0"/>
        <v>276000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f t="shared" si="1"/>
        <v>0</v>
      </c>
      <c r="O44" s="16">
        <f t="shared" si="2"/>
        <v>276000</v>
      </c>
      <c r="P44" s="2">
        <v>340</v>
      </c>
    </row>
    <row r="45" spans="1:16" ht="13.5" customHeight="1" hidden="1" outlineLevel="2">
      <c r="A45" s="2" t="s">
        <v>16</v>
      </c>
      <c r="B45" s="2" t="s">
        <v>103</v>
      </c>
      <c r="C45" s="2" t="s">
        <v>104</v>
      </c>
      <c r="D45" s="16">
        <v>0</v>
      </c>
      <c r="E45" s="16">
        <v>0</v>
      </c>
      <c r="F45" s="16">
        <v>0</v>
      </c>
      <c r="G45" s="16">
        <v>276000</v>
      </c>
      <c r="H45" s="16">
        <f t="shared" si="0"/>
        <v>276000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f t="shared" si="1"/>
        <v>0</v>
      </c>
      <c r="O45" s="16">
        <f t="shared" si="2"/>
        <v>276000</v>
      </c>
      <c r="P45" s="2">
        <v>341</v>
      </c>
    </row>
    <row r="46" spans="1:16" ht="13.5" customHeight="1" hidden="1" outlineLevel="2">
      <c r="A46" s="2" t="s">
        <v>16</v>
      </c>
      <c r="B46" s="2" t="s">
        <v>105</v>
      </c>
      <c r="C46" s="2" t="s">
        <v>106</v>
      </c>
      <c r="D46" s="16">
        <v>0</v>
      </c>
      <c r="E46" s="16">
        <v>0</v>
      </c>
      <c r="F46" s="16">
        <v>0</v>
      </c>
      <c r="G46" s="16">
        <v>276000</v>
      </c>
      <c r="H46" s="16">
        <f t="shared" si="0"/>
        <v>276000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f t="shared" si="1"/>
        <v>0</v>
      </c>
      <c r="O46" s="16">
        <f t="shared" si="2"/>
        <v>276000</v>
      </c>
      <c r="P46" s="2">
        <v>342</v>
      </c>
    </row>
    <row r="47" spans="1:16" ht="13.5" customHeight="1" hidden="1" outlineLevel="2">
      <c r="A47" s="2" t="s">
        <v>16</v>
      </c>
      <c r="B47" s="2" t="s">
        <v>107</v>
      </c>
      <c r="C47" s="2" t="s">
        <v>108</v>
      </c>
      <c r="D47" s="16">
        <v>0</v>
      </c>
      <c r="E47" s="16">
        <v>0</v>
      </c>
      <c r="F47" s="16">
        <v>0</v>
      </c>
      <c r="G47" s="16">
        <v>276000</v>
      </c>
      <c r="H47" s="16">
        <f t="shared" si="0"/>
        <v>276000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f t="shared" si="1"/>
        <v>0</v>
      </c>
      <c r="O47" s="16">
        <f t="shared" si="2"/>
        <v>276000</v>
      </c>
      <c r="P47" s="2">
        <v>343</v>
      </c>
    </row>
    <row r="48" spans="1:16" ht="13.5" customHeight="1" hidden="1" outlineLevel="2">
      <c r="A48" s="2" t="s">
        <v>16</v>
      </c>
      <c r="B48" s="2" t="s">
        <v>109</v>
      </c>
      <c r="C48" s="2" t="s">
        <v>110</v>
      </c>
      <c r="D48" s="16">
        <v>0</v>
      </c>
      <c r="E48" s="16">
        <v>0</v>
      </c>
      <c r="F48" s="16">
        <v>0</v>
      </c>
      <c r="G48" s="16">
        <v>276000</v>
      </c>
      <c r="H48" s="16">
        <f t="shared" si="0"/>
        <v>276000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f t="shared" si="1"/>
        <v>0</v>
      </c>
      <c r="O48" s="16">
        <f t="shared" si="2"/>
        <v>276000</v>
      </c>
      <c r="P48" s="2">
        <v>344</v>
      </c>
    </row>
    <row r="49" spans="1:16" ht="13.5" customHeight="1" hidden="1" outlineLevel="2">
      <c r="A49" s="2" t="s">
        <v>16</v>
      </c>
      <c r="B49" s="2" t="s">
        <v>111</v>
      </c>
      <c r="C49" s="2" t="s">
        <v>112</v>
      </c>
      <c r="D49" s="16">
        <v>0</v>
      </c>
      <c r="E49" s="16">
        <v>0</v>
      </c>
      <c r="F49" s="16">
        <v>0</v>
      </c>
      <c r="G49" s="16">
        <v>240000</v>
      </c>
      <c r="H49" s="16">
        <f t="shared" si="0"/>
        <v>240000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f t="shared" si="1"/>
        <v>0</v>
      </c>
      <c r="O49" s="16">
        <f t="shared" si="2"/>
        <v>240000</v>
      </c>
      <c r="P49" s="2">
        <v>345</v>
      </c>
    </row>
    <row r="50" spans="1:16" ht="13.5" customHeight="1" hidden="1" outlineLevel="2">
      <c r="A50" s="2" t="s">
        <v>16</v>
      </c>
      <c r="B50" s="2" t="s">
        <v>113</v>
      </c>
      <c r="C50" s="2" t="s">
        <v>114</v>
      </c>
      <c r="D50" s="16">
        <v>0</v>
      </c>
      <c r="E50" s="16">
        <v>0</v>
      </c>
      <c r="F50" s="16">
        <v>0</v>
      </c>
      <c r="G50" s="16">
        <v>240000</v>
      </c>
      <c r="H50" s="16">
        <f t="shared" si="0"/>
        <v>240000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f t="shared" si="1"/>
        <v>0</v>
      </c>
      <c r="O50" s="16">
        <f t="shared" si="2"/>
        <v>240000</v>
      </c>
      <c r="P50" s="2">
        <v>349</v>
      </c>
    </row>
    <row r="51" spans="1:16" ht="13.5" customHeight="1" hidden="1" outlineLevel="2">
      <c r="A51" s="2" t="s">
        <v>16</v>
      </c>
      <c r="B51" s="2" t="s">
        <v>115</v>
      </c>
      <c r="C51" s="2" t="s">
        <v>116</v>
      </c>
      <c r="D51" s="16">
        <v>0</v>
      </c>
      <c r="E51" s="16">
        <v>0</v>
      </c>
      <c r="F51" s="16">
        <v>0</v>
      </c>
      <c r="G51" s="16">
        <v>240000</v>
      </c>
      <c r="H51" s="16">
        <f t="shared" si="0"/>
        <v>240000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f t="shared" si="1"/>
        <v>0</v>
      </c>
      <c r="O51" s="16">
        <f t="shared" si="2"/>
        <v>240000</v>
      </c>
      <c r="P51" s="2">
        <v>350</v>
      </c>
    </row>
    <row r="52" spans="1:16" ht="13.5" customHeight="1" hidden="1" outlineLevel="2">
      <c r="A52" s="2" t="s">
        <v>16</v>
      </c>
      <c r="B52" s="2" t="s">
        <v>117</v>
      </c>
      <c r="C52" s="2" t="s">
        <v>118</v>
      </c>
      <c r="D52" s="16">
        <v>0</v>
      </c>
      <c r="E52" s="16">
        <v>0</v>
      </c>
      <c r="F52" s="16">
        <v>0</v>
      </c>
      <c r="G52" s="16">
        <v>240000</v>
      </c>
      <c r="H52" s="16">
        <f t="shared" si="0"/>
        <v>240000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f t="shared" si="1"/>
        <v>0</v>
      </c>
      <c r="O52" s="16">
        <f t="shared" si="2"/>
        <v>240000</v>
      </c>
      <c r="P52" s="2">
        <v>351</v>
      </c>
    </row>
    <row r="53" spans="1:16" ht="13.5" customHeight="1" hidden="1" outlineLevel="2">
      <c r="A53" s="2" t="s">
        <v>16</v>
      </c>
      <c r="B53" s="2" t="s">
        <v>119</v>
      </c>
      <c r="C53" s="2" t="s">
        <v>120</v>
      </c>
      <c r="D53" s="16">
        <v>0</v>
      </c>
      <c r="E53" s="16">
        <v>0</v>
      </c>
      <c r="F53" s="16">
        <v>0</v>
      </c>
      <c r="G53" s="16">
        <v>276000</v>
      </c>
      <c r="H53" s="16">
        <f t="shared" si="0"/>
        <v>276000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f t="shared" si="1"/>
        <v>0</v>
      </c>
      <c r="O53" s="16">
        <f t="shared" si="2"/>
        <v>276000</v>
      </c>
      <c r="P53" s="2">
        <v>352</v>
      </c>
    </row>
    <row r="54" spans="1:16" ht="13.5" customHeight="1" hidden="1" outlineLevel="2">
      <c r="A54" s="2" t="s">
        <v>16</v>
      </c>
      <c r="B54" s="2" t="s">
        <v>121</v>
      </c>
      <c r="C54" s="2" t="s">
        <v>122</v>
      </c>
      <c r="D54" s="16">
        <v>0</v>
      </c>
      <c r="E54" s="16">
        <v>0</v>
      </c>
      <c r="F54" s="16">
        <v>0</v>
      </c>
      <c r="G54" s="16">
        <v>240000</v>
      </c>
      <c r="H54" s="16">
        <f t="shared" si="0"/>
        <v>240000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f t="shared" si="1"/>
        <v>0</v>
      </c>
      <c r="O54" s="16">
        <f t="shared" si="2"/>
        <v>240000</v>
      </c>
      <c r="P54" s="2">
        <v>348</v>
      </c>
    </row>
    <row r="55" spans="1:16" ht="13.5" customHeight="1" hidden="1" outlineLevel="2">
      <c r="A55" s="2" t="s">
        <v>16</v>
      </c>
      <c r="B55" s="2" t="s">
        <v>123</v>
      </c>
      <c r="C55" s="2" t="s">
        <v>124</v>
      </c>
      <c r="D55" s="16">
        <v>298647</v>
      </c>
      <c r="E55" s="16">
        <v>0</v>
      </c>
      <c r="F55" s="16">
        <v>4956</v>
      </c>
      <c r="G55" s="16">
        <v>75730</v>
      </c>
      <c r="H55" s="16">
        <f t="shared" si="0"/>
        <v>379333</v>
      </c>
      <c r="I55" s="16">
        <v>69893</v>
      </c>
      <c r="J55" s="16">
        <v>0</v>
      </c>
      <c r="K55" s="16">
        <v>0</v>
      </c>
      <c r="L55" s="16">
        <v>0</v>
      </c>
      <c r="M55" s="16">
        <v>0</v>
      </c>
      <c r="N55" s="16">
        <f t="shared" si="1"/>
        <v>69893</v>
      </c>
      <c r="O55" s="16">
        <f t="shared" si="2"/>
        <v>449226</v>
      </c>
      <c r="P55" s="2">
        <v>360</v>
      </c>
    </row>
    <row r="56" spans="1:19" ht="13.5" customHeight="1" hidden="1" outlineLevel="2">
      <c r="A56" s="2" t="s">
        <v>16</v>
      </c>
      <c r="B56" s="2" t="s">
        <v>125</v>
      </c>
      <c r="C56" s="2" t="s">
        <v>126</v>
      </c>
      <c r="D56" s="16">
        <v>0</v>
      </c>
      <c r="E56" s="16">
        <v>0</v>
      </c>
      <c r="F56" s="16">
        <v>0</v>
      </c>
      <c r="G56" s="16">
        <v>240000</v>
      </c>
      <c r="H56" s="16">
        <f t="shared" si="0"/>
        <v>240000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f t="shared" si="1"/>
        <v>0</v>
      </c>
      <c r="O56" s="16">
        <f t="shared" si="2"/>
        <v>240000</v>
      </c>
      <c r="P56" s="2">
        <v>361</v>
      </c>
      <c r="R56" s="24"/>
      <c r="S56" s="24"/>
    </row>
    <row r="57" spans="1:18" ht="13.5" customHeight="1" hidden="1" outlineLevel="2">
      <c r="A57" s="2" t="s">
        <v>16</v>
      </c>
      <c r="B57" s="2" t="s">
        <v>127</v>
      </c>
      <c r="C57" s="2" t="s">
        <v>128</v>
      </c>
      <c r="D57" s="16">
        <v>0</v>
      </c>
      <c r="E57" s="16">
        <v>780000</v>
      </c>
      <c r="F57" s="16">
        <v>0</v>
      </c>
      <c r="G57" s="16">
        <v>0</v>
      </c>
      <c r="H57" s="16">
        <f t="shared" si="0"/>
        <v>780000</v>
      </c>
      <c r="I57" s="16">
        <v>0</v>
      </c>
      <c r="J57" s="16">
        <v>1000000</v>
      </c>
      <c r="K57" s="16">
        <v>1000000</v>
      </c>
      <c r="L57" s="16">
        <v>0</v>
      </c>
      <c r="M57" s="16">
        <v>0</v>
      </c>
      <c r="N57" s="16">
        <f t="shared" si="1"/>
        <v>2000000</v>
      </c>
      <c r="O57" s="16">
        <f t="shared" si="2"/>
        <v>2780000</v>
      </c>
      <c r="P57" s="2">
        <v>364</v>
      </c>
      <c r="Q57" s="24"/>
      <c r="R57" s="24"/>
    </row>
    <row r="58" spans="1:16" ht="13.5" customHeight="1" hidden="1" outlineLevel="2">
      <c r="A58" s="2" t="s">
        <v>16</v>
      </c>
      <c r="B58" s="2" t="s">
        <v>129</v>
      </c>
      <c r="C58" s="2" t="s">
        <v>130</v>
      </c>
      <c r="D58" s="16">
        <v>0</v>
      </c>
      <c r="E58" s="16">
        <v>0</v>
      </c>
      <c r="F58" s="16">
        <v>22000</v>
      </c>
      <c r="G58" s="16">
        <v>0</v>
      </c>
      <c r="H58" s="16">
        <f t="shared" si="0"/>
        <v>22000</v>
      </c>
      <c r="I58" s="16">
        <v>19500</v>
      </c>
      <c r="J58" s="16">
        <v>0</v>
      </c>
      <c r="K58" s="16">
        <v>0</v>
      </c>
      <c r="L58" s="16">
        <v>0</v>
      </c>
      <c r="M58" s="16">
        <v>0</v>
      </c>
      <c r="N58" s="16">
        <f t="shared" si="1"/>
        <v>19500</v>
      </c>
      <c r="O58" s="16">
        <f t="shared" si="2"/>
        <v>41500</v>
      </c>
      <c r="P58" s="2">
        <v>365</v>
      </c>
    </row>
    <row r="59" spans="1:16" ht="13.5" customHeight="1" hidden="1" outlineLevel="2">
      <c r="A59" s="2" t="s">
        <v>16</v>
      </c>
      <c r="B59" s="2" t="s">
        <v>131</v>
      </c>
      <c r="C59" s="2" t="s">
        <v>132</v>
      </c>
      <c r="D59" s="16">
        <v>0</v>
      </c>
      <c r="E59" s="16">
        <v>10000</v>
      </c>
      <c r="F59" s="16">
        <v>33500</v>
      </c>
      <c r="G59" s="16">
        <v>0</v>
      </c>
      <c r="H59" s="16">
        <f t="shared" si="0"/>
        <v>43500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f t="shared" si="1"/>
        <v>0</v>
      </c>
      <c r="O59" s="16">
        <f t="shared" si="2"/>
        <v>43500</v>
      </c>
      <c r="P59" s="2">
        <v>366</v>
      </c>
    </row>
    <row r="60" spans="1:16" ht="13.5" customHeight="1" hidden="1" outlineLevel="2">
      <c r="A60" s="2" t="s">
        <v>16</v>
      </c>
      <c r="B60" s="2" t="s">
        <v>133</v>
      </c>
      <c r="C60" s="2" t="s">
        <v>134</v>
      </c>
      <c r="D60" s="16">
        <v>0</v>
      </c>
      <c r="E60" s="16">
        <v>33500</v>
      </c>
      <c r="F60" s="16">
        <v>10000</v>
      </c>
      <c r="G60" s="16">
        <v>0</v>
      </c>
      <c r="H60" s="16">
        <f t="shared" si="0"/>
        <v>43500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f t="shared" si="1"/>
        <v>0</v>
      </c>
      <c r="O60" s="16">
        <f t="shared" si="2"/>
        <v>43500</v>
      </c>
      <c r="P60" s="2">
        <v>367</v>
      </c>
    </row>
    <row r="61" spans="1:16" ht="13.5" customHeight="1" hidden="1" outlineLevel="2">
      <c r="A61" s="2" t="s">
        <v>16</v>
      </c>
      <c r="B61" s="2" t="s">
        <v>135</v>
      </c>
      <c r="C61" s="2" t="s">
        <v>136</v>
      </c>
      <c r="D61" s="16">
        <v>0</v>
      </c>
      <c r="E61" s="16">
        <v>0</v>
      </c>
      <c r="F61" s="16">
        <v>8000</v>
      </c>
      <c r="G61" s="16">
        <v>0</v>
      </c>
      <c r="H61" s="16">
        <f t="shared" si="0"/>
        <v>8000</v>
      </c>
      <c r="I61" s="16">
        <v>35000</v>
      </c>
      <c r="J61" s="16">
        <v>0</v>
      </c>
      <c r="K61" s="16">
        <v>0</v>
      </c>
      <c r="L61" s="16">
        <v>0</v>
      </c>
      <c r="M61" s="16">
        <v>0</v>
      </c>
      <c r="N61" s="16">
        <f t="shared" si="1"/>
        <v>35000</v>
      </c>
      <c r="O61" s="16">
        <f t="shared" si="2"/>
        <v>43000</v>
      </c>
      <c r="P61" s="2">
        <v>368</v>
      </c>
    </row>
    <row r="62" spans="1:16" ht="13.5" customHeight="1" hidden="1" outlineLevel="2">
      <c r="A62" s="2" t="s">
        <v>16</v>
      </c>
      <c r="B62" s="2" t="s">
        <v>137</v>
      </c>
      <c r="C62" s="2" t="s">
        <v>138</v>
      </c>
      <c r="D62" s="16">
        <v>0</v>
      </c>
      <c r="E62" s="16">
        <v>15000</v>
      </c>
      <c r="F62" s="16">
        <v>8500</v>
      </c>
      <c r="G62" s="16">
        <v>0</v>
      </c>
      <c r="H62" s="16">
        <f t="shared" si="0"/>
        <v>23500</v>
      </c>
      <c r="I62" s="16">
        <v>20000</v>
      </c>
      <c r="J62" s="16">
        <v>0</v>
      </c>
      <c r="K62" s="16">
        <v>0</v>
      </c>
      <c r="L62" s="16">
        <v>0</v>
      </c>
      <c r="M62" s="16">
        <v>0</v>
      </c>
      <c r="N62" s="16">
        <f t="shared" si="1"/>
        <v>20000</v>
      </c>
      <c r="O62" s="16">
        <f t="shared" si="2"/>
        <v>43500</v>
      </c>
      <c r="P62" s="2">
        <v>369</v>
      </c>
    </row>
    <row r="63" spans="1:16" ht="13.5" customHeight="1" hidden="1" outlineLevel="2">
      <c r="A63" s="2" t="s">
        <v>16</v>
      </c>
      <c r="B63" s="2" t="s">
        <v>139</v>
      </c>
      <c r="C63" s="2" t="s">
        <v>140</v>
      </c>
      <c r="D63" s="16">
        <v>0</v>
      </c>
      <c r="E63" s="16">
        <v>23500</v>
      </c>
      <c r="F63" s="16">
        <v>13000</v>
      </c>
      <c r="G63" s="16">
        <v>0</v>
      </c>
      <c r="H63" s="16">
        <f t="shared" si="0"/>
        <v>36500</v>
      </c>
      <c r="I63" s="16">
        <v>7000</v>
      </c>
      <c r="J63" s="16">
        <v>0</v>
      </c>
      <c r="K63" s="16">
        <v>0</v>
      </c>
      <c r="L63" s="16">
        <v>0</v>
      </c>
      <c r="M63" s="16">
        <v>0</v>
      </c>
      <c r="N63" s="16">
        <f t="shared" si="1"/>
        <v>7000</v>
      </c>
      <c r="O63" s="16">
        <f t="shared" si="2"/>
        <v>43500</v>
      </c>
      <c r="P63" s="2">
        <v>370</v>
      </c>
    </row>
    <row r="64" spans="1:16" ht="13.5" customHeight="1" hidden="1" outlineLevel="1">
      <c r="A64" s="3" t="s">
        <v>307</v>
      </c>
      <c r="B64" s="2"/>
      <c r="C64" s="2"/>
      <c r="D64" s="17">
        <f aca="true" t="shared" si="3" ref="D64:O64">SUBTOTAL(9,D2:D63)</f>
        <v>2196054.75</v>
      </c>
      <c r="E64" s="17">
        <f t="shared" si="3"/>
        <v>877000.75</v>
      </c>
      <c r="F64" s="17">
        <f t="shared" si="3"/>
        <v>589017.97</v>
      </c>
      <c r="G64" s="17">
        <f t="shared" si="3"/>
        <v>4375531</v>
      </c>
      <c r="H64" s="17">
        <f t="shared" si="3"/>
        <v>8037604.470000001</v>
      </c>
      <c r="I64" s="17">
        <f t="shared" si="3"/>
        <v>515230</v>
      </c>
      <c r="J64" s="17">
        <f t="shared" si="3"/>
        <v>1046866.15</v>
      </c>
      <c r="K64" s="17">
        <f t="shared" si="3"/>
        <v>1000000</v>
      </c>
      <c r="L64" s="17">
        <f t="shared" si="3"/>
        <v>0</v>
      </c>
      <c r="M64" s="17">
        <f t="shared" si="3"/>
        <v>0</v>
      </c>
      <c r="N64" s="17">
        <f t="shared" si="3"/>
        <v>2562096.15</v>
      </c>
      <c r="O64" s="17">
        <f t="shared" si="3"/>
        <v>10599700.620000001</v>
      </c>
      <c r="P64" s="2"/>
    </row>
    <row r="65" spans="1:16" ht="13.5" customHeight="1" hidden="1" outlineLevel="2">
      <c r="A65" s="2" t="s">
        <v>141</v>
      </c>
      <c r="B65" s="2" t="s">
        <v>142</v>
      </c>
      <c r="C65" s="2" t="s">
        <v>143</v>
      </c>
      <c r="D65" s="16">
        <v>0</v>
      </c>
      <c r="E65" s="16">
        <v>2</v>
      </c>
      <c r="F65" s="16">
        <v>0</v>
      </c>
      <c r="G65" s="16">
        <v>-2</v>
      </c>
      <c r="H65" s="16">
        <f t="shared" si="0"/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f t="shared" si="1"/>
        <v>0</v>
      </c>
      <c r="O65" s="16">
        <f t="shared" si="2"/>
        <v>0</v>
      </c>
      <c r="P65" s="2">
        <v>240</v>
      </c>
    </row>
    <row r="66" spans="1:16" ht="13.5" customHeight="1" hidden="1" outlineLevel="2">
      <c r="A66" s="2" t="s">
        <v>141</v>
      </c>
      <c r="B66" s="2" t="s">
        <v>144</v>
      </c>
      <c r="C66" s="2" t="s">
        <v>145</v>
      </c>
      <c r="D66" s="16">
        <v>0</v>
      </c>
      <c r="E66" s="16">
        <v>0</v>
      </c>
      <c r="F66" s="16">
        <v>0</v>
      </c>
      <c r="G66" s="16">
        <v>0</v>
      </c>
      <c r="H66" s="16">
        <f t="shared" si="0"/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f t="shared" si="1"/>
        <v>0</v>
      </c>
      <c r="O66" s="16">
        <f t="shared" si="2"/>
        <v>0</v>
      </c>
      <c r="P66" s="2">
        <v>196</v>
      </c>
    </row>
    <row r="67" spans="1:16" ht="13.5" customHeight="1" hidden="1" outlineLevel="2">
      <c r="A67" s="2" t="s">
        <v>141</v>
      </c>
      <c r="B67" s="2" t="s">
        <v>146</v>
      </c>
      <c r="C67" s="2" t="s">
        <v>147</v>
      </c>
      <c r="D67" s="16">
        <v>0</v>
      </c>
      <c r="E67" s="16">
        <v>0</v>
      </c>
      <c r="F67" s="16">
        <v>0</v>
      </c>
      <c r="G67" s="16">
        <v>0</v>
      </c>
      <c r="H67" s="16">
        <f t="shared" si="0"/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f t="shared" si="1"/>
        <v>0</v>
      </c>
      <c r="O67" s="16">
        <f t="shared" si="2"/>
        <v>0</v>
      </c>
      <c r="P67" s="2">
        <v>197</v>
      </c>
    </row>
    <row r="68" spans="1:16" ht="13.5" customHeight="1" hidden="1" outlineLevel="2">
      <c r="A68" s="2" t="s">
        <v>141</v>
      </c>
      <c r="B68" s="2" t="s">
        <v>148</v>
      </c>
      <c r="C68" s="2" t="s">
        <v>149</v>
      </c>
      <c r="D68" s="16">
        <v>0</v>
      </c>
      <c r="E68" s="16">
        <v>0</v>
      </c>
      <c r="F68" s="16">
        <v>0</v>
      </c>
      <c r="G68" s="16">
        <v>0</v>
      </c>
      <c r="H68" s="16">
        <f aca="true" t="shared" si="4" ref="H68:H132">D68+E68+F68+G68</f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f aca="true" t="shared" si="5" ref="N68:N132">M68+L68+K68+J68+I68</f>
        <v>0</v>
      </c>
      <c r="O68" s="16">
        <f aca="true" t="shared" si="6" ref="O68:O132">H68+N68</f>
        <v>0</v>
      </c>
      <c r="P68" s="2">
        <v>198</v>
      </c>
    </row>
    <row r="69" spans="1:16" ht="13.5" customHeight="1" hidden="1" outlineLevel="2">
      <c r="A69" s="2" t="s">
        <v>141</v>
      </c>
      <c r="B69" s="2" t="s">
        <v>150</v>
      </c>
      <c r="C69" s="2" t="s">
        <v>151</v>
      </c>
      <c r="D69" s="16">
        <v>0</v>
      </c>
      <c r="E69" s="16">
        <v>0</v>
      </c>
      <c r="F69" s="16">
        <v>0</v>
      </c>
      <c r="G69" s="16">
        <v>0</v>
      </c>
      <c r="H69" s="16">
        <f t="shared" si="4"/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f t="shared" si="5"/>
        <v>0</v>
      </c>
      <c r="O69" s="16">
        <f t="shared" si="6"/>
        <v>0</v>
      </c>
      <c r="P69" s="2">
        <v>200</v>
      </c>
    </row>
    <row r="70" spans="1:16" ht="13.5" customHeight="1" hidden="1" outlineLevel="2">
      <c r="A70" s="2" t="s">
        <v>141</v>
      </c>
      <c r="B70" s="2" t="s">
        <v>152</v>
      </c>
      <c r="C70" s="2" t="s">
        <v>153</v>
      </c>
      <c r="D70" s="16">
        <v>0</v>
      </c>
      <c r="E70" s="16">
        <v>0</v>
      </c>
      <c r="F70" s="16">
        <v>0</v>
      </c>
      <c r="G70" s="16">
        <v>0</v>
      </c>
      <c r="H70" s="16">
        <f t="shared" si="4"/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f t="shared" si="5"/>
        <v>0</v>
      </c>
      <c r="O70" s="16">
        <f t="shared" si="6"/>
        <v>0</v>
      </c>
      <c r="P70" s="2">
        <v>201</v>
      </c>
    </row>
    <row r="71" spans="1:16" ht="13.5" customHeight="1" hidden="1" outlineLevel="2">
      <c r="A71" s="2" t="s">
        <v>141</v>
      </c>
      <c r="B71" s="2" t="s">
        <v>154</v>
      </c>
      <c r="C71" s="2" t="s">
        <v>155</v>
      </c>
      <c r="D71" s="16">
        <v>0</v>
      </c>
      <c r="E71" s="16">
        <v>0</v>
      </c>
      <c r="F71" s="16">
        <v>0</v>
      </c>
      <c r="G71" s="16">
        <v>0</v>
      </c>
      <c r="H71" s="16">
        <f t="shared" si="4"/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f t="shared" si="5"/>
        <v>0</v>
      </c>
      <c r="O71" s="16">
        <f t="shared" si="6"/>
        <v>0</v>
      </c>
      <c r="P71" s="2">
        <v>202</v>
      </c>
    </row>
    <row r="72" spans="1:16" ht="13.5" customHeight="1" hidden="1" outlineLevel="2">
      <c r="A72" s="2" t="s">
        <v>141</v>
      </c>
      <c r="B72" s="2" t="s">
        <v>156</v>
      </c>
      <c r="C72" s="2" t="s">
        <v>157</v>
      </c>
      <c r="D72" s="16">
        <v>0</v>
      </c>
      <c r="E72" s="16">
        <v>0</v>
      </c>
      <c r="F72" s="16">
        <v>0</v>
      </c>
      <c r="G72" s="16">
        <v>0</v>
      </c>
      <c r="H72" s="16">
        <f t="shared" si="4"/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f t="shared" si="5"/>
        <v>0</v>
      </c>
      <c r="O72" s="16">
        <f t="shared" si="6"/>
        <v>0</v>
      </c>
      <c r="P72" s="2">
        <v>203</v>
      </c>
    </row>
    <row r="73" spans="1:16" ht="13.5" customHeight="1" hidden="1" outlineLevel="2">
      <c r="A73" s="2" t="s">
        <v>141</v>
      </c>
      <c r="B73" s="2" t="s">
        <v>158</v>
      </c>
      <c r="C73" s="2" t="s">
        <v>159</v>
      </c>
      <c r="D73" s="16">
        <v>0</v>
      </c>
      <c r="E73" s="16">
        <v>0</v>
      </c>
      <c r="F73" s="16">
        <v>0</v>
      </c>
      <c r="G73" s="16">
        <v>0</v>
      </c>
      <c r="H73" s="16">
        <f t="shared" si="4"/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f t="shared" si="5"/>
        <v>0</v>
      </c>
      <c r="O73" s="16">
        <f t="shared" si="6"/>
        <v>0</v>
      </c>
      <c r="P73" s="2">
        <v>223</v>
      </c>
    </row>
    <row r="74" spans="1:16" ht="13.5" customHeight="1" hidden="1" outlineLevel="2">
      <c r="A74" s="2" t="s">
        <v>141</v>
      </c>
      <c r="B74" s="2" t="s">
        <v>160</v>
      </c>
      <c r="C74" s="2" t="s">
        <v>161</v>
      </c>
      <c r="D74" s="16">
        <v>0</v>
      </c>
      <c r="E74" s="16">
        <v>0</v>
      </c>
      <c r="F74" s="16">
        <v>0</v>
      </c>
      <c r="G74" s="16">
        <v>0</v>
      </c>
      <c r="H74" s="16">
        <f t="shared" si="4"/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f t="shared" si="5"/>
        <v>0</v>
      </c>
      <c r="O74" s="16">
        <f t="shared" si="6"/>
        <v>0</v>
      </c>
      <c r="P74" s="2">
        <v>213</v>
      </c>
    </row>
    <row r="75" spans="1:16" ht="13.5" customHeight="1" hidden="1" outlineLevel="2">
      <c r="A75" s="2" t="s">
        <v>141</v>
      </c>
      <c r="B75" s="2" t="s">
        <v>162</v>
      </c>
      <c r="C75" s="2" t="s">
        <v>163</v>
      </c>
      <c r="D75" s="16">
        <v>0</v>
      </c>
      <c r="E75" s="16">
        <v>0</v>
      </c>
      <c r="F75" s="16">
        <v>0</v>
      </c>
      <c r="G75" s="16">
        <v>0</v>
      </c>
      <c r="H75" s="16">
        <f t="shared" si="4"/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f t="shared" si="5"/>
        <v>0</v>
      </c>
      <c r="O75" s="16">
        <f t="shared" si="6"/>
        <v>0</v>
      </c>
      <c r="P75" s="2">
        <v>234</v>
      </c>
    </row>
    <row r="76" spans="1:16" ht="13.5" customHeight="1" hidden="1" outlineLevel="2">
      <c r="A76" s="2" t="s">
        <v>141</v>
      </c>
      <c r="B76" s="2" t="s">
        <v>164</v>
      </c>
      <c r="C76" s="2" t="s">
        <v>165</v>
      </c>
      <c r="D76" s="16">
        <v>0</v>
      </c>
      <c r="E76" s="16">
        <v>0</v>
      </c>
      <c r="F76" s="16">
        <v>27166</v>
      </c>
      <c r="G76" s="16">
        <v>0</v>
      </c>
      <c r="H76" s="16">
        <f t="shared" si="4"/>
        <v>27166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f t="shared" si="5"/>
        <v>0</v>
      </c>
      <c r="O76" s="16">
        <f t="shared" si="6"/>
        <v>27166</v>
      </c>
      <c r="P76" s="2">
        <v>235</v>
      </c>
    </row>
    <row r="77" spans="1:16" ht="13.5" customHeight="1" hidden="1" outlineLevel="2">
      <c r="A77" s="2" t="s">
        <v>141</v>
      </c>
      <c r="B77" s="2" t="s">
        <v>166</v>
      </c>
      <c r="C77" s="2" t="s">
        <v>167</v>
      </c>
      <c r="D77" s="16">
        <v>0</v>
      </c>
      <c r="E77" s="16">
        <v>0</v>
      </c>
      <c r="F77" s="16">
        <v>25000</v>
      </c>
      <c r="G77" s="16">
        <v>20200</v>
      </c>
      <c r="H77" s="16">
        <f t="shared" si="4"/>
        <v>45200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16">
        <f t="shared" si="5"/>
        <v>0</v>
      </c>
      <c r="O77" s="16">
        <f t="shared" si="6"/>
        <v>45200</v>
      </c>
      <c r="P77" s="2">
        <v>236</v>
      </c>
    </row>
    <row r="78" spans="1:16" ht="13.5" customHeight="1" hidden="1" outlineLevel="2">
      <c r="A78" s="2" t="s">
        <v>141</v>
      </c>
      <c r="B78" s="2" t="s">
        <v>168</v>
      </c>
      <c r="C78" s="2" t="s">
        <v>169</v>
      </c>
      <c r="D78" s="16">
        <v>0</v>
      </c>
      <c r="E78" s="16">
        <v>101000</v>
      </c>
      <c r="F78" s="16">
        <v>0</v>
      </c>
      <c r="G78" s="16">
        <v>0</v>
      </c>
      <c r="H78" s="16">
        <f t="shared" si="4"/>
        <v>101000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  <c r="N78" s="16">
        <f t="shared" si="5"/>
        <v>0</v>
      </c>
      <c r="O78" s="16">
        <f t="shared" si="6"/>
        <v>101000</v>
      </c>
      <c r="P78" s="2">
        <v>237</v>
      </c>
    </row>
    <row r="79" spans="1:16" ht="13.5" customHeight="1" hidden="1" outlineLevel="2">
      <c r="A79" s="2" t="s">
        <v>141</v>
      </c>
      <c r="B79" s="2" t="s">
        <v>170</v>
      </c>
      <c r="C79" s="2" t="s">
        <v>171</v>
      </c>
      <c r="D79" s="16">
        <v>0</v>
      </c>
      <c r="E79" s="16">
        <v>3666</v>
      </c>
      <c r="F79" s="16">
        <v>117017</v>
      </c>
      <c r="G79" s="16">
        <v>0</v>
      </c>
      <c r="H79" s="16">
        <f t="shared" si="4"/>
        <v>120683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f t="shared" si="5"/>
        <v>0</v>
      </c>
      <c r="O79" s="16">
        <f t="shared" si="6"/>
        <v>120683</v>
      </c>
      <c r="P79" s="2">
        <v>238</v>
      </c>
    </row>
    <row r="80" spans="1:16" ht="13.5" customHeight="1" hidden="1" outlineLevel="2">
      <c r="A80" s="2" t="s">
        <v>141</v>
      </c>
      <c r="B80" s="2" t="s">
        <v>172</v>
      </c>
      <c r="C80" s="2" t="s">
        <v>173</v>
      </c>
      <c r="D80" s="16">
        <v>0</v>
      </c>
      <c r="E80" s="16">
        <v>14189.57</v>
      </c>
      <c r="F80" s="16">
        <f>58478-11794.37</f>
        <v>46683.63</v>
      </c>
      <c r="G80" s="16">
        <v>-2395.2</v>
      </c>
      <c r="H80" s="16">
        <f t="shared" si="4"/>
        <v>58478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f t="shared" si="5"/>
        <v>0</v>
      </c>
      <c r="O80" s="16">
        <f t="shared" si="6"/>
        <v>58478</v>
      </c>
      <c r="P80" s="2">
        <v>239</v>
      </c>
    </row>
    <row r="81" spans="1:16" ht="13.5" customHeight="1" hidden="1" outlineLevel="2">
      <c r="A81" s="2" t="s">
        <v>141</v>
      </c>
      <c r="B81" s="2" t="s">
        <v>174</v>
      </c>
      <c r="C81" s="2" t="s">
        <v>175</v>
      </c>
      <c r="D81" s="16">
        <v>0</v>
      </c>
      <c r="E81" s="16">
        <v>133334</v>
      </c>
      <c r="F81" s="16">
        <v>71334</v>
      </c>
      <c r="G81" s="16">
        <v>0</v>
      </c>
      <c r="H81" s="16">
        <f t="shared" si="4"/>
        <v>204668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f t="shared" si="5"/>
        <v>0</v>
      </c>
      <c r="O81" s="16">
        <f t="shared" si="6"/>
        <v>204668</v>
      </c>
      <c r="P81" s="2">
        <v>230</v>
      </c>
    </row>
    <row r="82" spans="1:16" ht="13.5" customHeight="1" hidden="1" outlineLevel="2">
      <c r="A82" s="2" t="s">
        <v>141</v>
      </c>
      <c r="B82" s="2" t="s">
        <v>176</v>
      </c>
      <c r="C82" s="2" t="s">
        <v>177</v>
      </c>
      <c r="D82" s="16">
        <v>0</v>
      </c>
      <c r="E82" s="16">
        <v>1666</v>
      </c>
      <c r="F82" s="16">
        <v>95998</v>
      </c>
      <c r="G82" s="16">
        <v>11232</v>
      </c>
      <c r="H82" s="16">
        <f t="shared" si="4"/>
        <v>108896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f t="shared" si="5"/>
        <v>0</v>
      </c>
      <c r="O82" s="16">
        <f t="shared" si="6"/>
        <v>108896</v>
      </c>
      <c r="P82" s="2">
        <v>231</v>
      </c>
    </row>
    <row r="83" spans="1:16" ht="13.5" customHeight="1" hidden="1" outlineLevel="2">
      <c r="A83" s="2" t="s">
        <v>141</v>
      </c>
      <c r="B83" s="2" t="s">
        <v>178</v>
      </c>
      <c r="C83" s="2" t="s">
        <v>179</v>
      </c>
      <c r="D83" s="16">
        <v>0</v>
      </c>
      <c r="E83" s="16">
        <v>0</v>
      </c>
      <c r="F83" s="16">
        <v>0</v>
      </c>
      <c r="G83" s="16">
        <v>8424</v>
      </c>
      <c r="H83" s="16">
        <f t="shared" si="4"/>
        <v>8424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f t="shared" si="5"/>
        <v>0</v>
      </c>
      <c r="O83" s="16">
        <f t="shared" si="6"/>
        <v>8424</v>
      </c>
      <c r="P83" s="2">
        <v>242</v>
      </c>
    </row>
    <row r="84" spans="1:16" ht="13.5" customHeight="1" hidden="1" outlineLevel="2">
      <c r="A84" s="2" t="s">
        <v>141</v>
      </c>
      <c r="B84" s="2" t="s">
        <v>180</v>
      </c>
      <c r="C84" s="2" t="s">
        <v>181</v>
      </c>
      <c r="D84" s="16">
        <v>0</v>
      </c>
      <c r="E84" s="16">
        <v>18460</v>
      </c>
      <c r="F84" s="16">
        <v>0</v>
      </c>
      <c r="G84" s="16">
        <v>29040</v>
      </c>
      <c r="H84" s="16">
        <f t="shared" si="4"/>
        <v>47500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f t="shared" si="5"/>
        <v>0</v>
      </c>
      <c r="O84" s="16">
        <f t="shared" si="6"/>
        <v>47500</v>
      </c>
      <c r="P84" s="2">
        <v>232</v>
      </c>
    </row>
    <row r="85" spans="1:16" ht="13.5" customHeight="1" hidden="1" outlineLevel="2">
      <c r="A85" s="2" t="s">
        <v>141</v>
      </c>
      <c r="B85" s="2" t="s">
        <v>182</v>
      </c>
      <c r="C85" s="2" t="s">
        <v>183</v>
      </c>
      <c r="D85" s="16">
        <v>0</v>
      </c>
      <c r="E85" s="16">
        <v>18724.6</v>
      </c>
      <c r="F85" s="16">
        <v>-21869.41</v>
      </c>
      <c r="G85" s="16">
        <v>0</v>
      </c>
      <c r="H85" s="16">
        <f t="shared" si="4"/>
        <v>-3144.8100000000013</v>
      </c>
      <c r="I85" s="16">
        <v>0</v>
      </c>
      <c r="J85" s="16">
        <v>0</v>
      </c>
      <c r="K85" s="16">
        <v>-16413.19</v>
      </c>
      <c r="L85" s="16">
        <v>0</v>
      </c>
      <c r="M85" s="16">
        <v>0</v>
      </c>
      <c r="N85" s="16">
        <f t="shared" si="5"/>
        <v>-16413.19</v>
      </c>
      <c r="O85" s="16">
        <f t="shared" si="6"/>
        <v>-19558</v>
      </c>
      <c r="P85" s="2">
        <v>233</v>
      </c>
    </row>
    <row r="86" spans="1:16" ht="13.5" customHeight="1" hidden="1" outlineLevel="2">
      <c r="A86" s="2" t="s">
        <v>141</v>
      </c>
      <c r="B86" s="2" t="s">
        <v>184</v>
      </c>
      <c r="C86" s="2" t="s">
        <v>185</v>
      </c>
      <c r="D86" s="16">
        <v>0</v>
      </c>
      <c r="E86" s="16">
        <v>103233.71</v>
      </c>
      <c r="F86" s="16">
        <f>21600+532.99</f>
        <v>22132.99</v>
      </c>
      <c r="G86" s="16">
        <v>0</v>
      </c>
      <c r="H86" s="16">
        <f t="shared" si="4"/>
        <v>125366.70000000001</v>
      </c>
      <c r="I86" s="16">
        <v>0</v>
      </c>
      <c r="J86" s="16">
        <v>14841.51</v>
      </c>
      <c r="K86" s="16">
        <v>-99050.21</v>
      </c>
      <c r="L86" s="16">
        <v>0</v>
      </c>
      <c r="M86" s="16">
        <v>0</v>
      </c>
      <c r="N86" s="16">
        <f t="shared" si="5"/>
        <v>-84208.70000000001</v>
      </c>
      <c r="O86" s="16">
        <f t="shared" si="6"/>
        <v>41158</v>
      </c>
      <c r="P86" s="2">
        <v>244</v>
      </c>
    </row>
    <row r="87" spans="1:16" ht="13.5" customHeight="1" hidden="1" outlineLevel="2">
      <c r="A87" s="2" t="s">
        <v>141</v>
      </c>
      <c r="B87" s="2" t="s">
        <v>186</v>
      </c>
      <c r="C87" s="2" t="s">
        <v>187</v>
      </c>
      <c r="D87" s="16">
        <v>0</v>
      </c>
      <c r="E87" s="16">
        <v>0</v>
      </c>
      <c r="F87" s="16">
        <v>107334</v>
      </c>
      <c r="G87" s="16">
        <v>0</v>
      </c>
      <c r="H87" s="16">
        <f t="shared" si="4"/>
        <v>107334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6">
        <f t="shared" si="5"/>
        <v>0</v>
      </c>
      <c r="O87" s="16">
        <f t="shared" si="6"/>
        <v>107334</v>
      </c>
      <c r="P87" s="2">
        <v>243</v>
      </c>
    </row>
    <row r="88" spans="1:16" ht="13.5" customHeight="1" hidden="1" outlineLevel="2">
      <c r="A88" s="2" t="s">
        <v>141</v>
      </c>
      <c r="B88" s="2" t="s">
        <v>188</v>
      </c>
      <c r="C88" s="2" t="s">
        <v>189</v>
      </c>
      <c r="D88" s="16">
        <v>0</v>
      </c>
      <c r="E88" s="16">
        <v>5000</v>
      </c>
      <c r="F88" s="16">
        <v>132000</v>
      </c>
      <c r="G88" s="16">
        <v>116636</v>
      </c>
      <c r="H88" s="16">
        <f t="shared" si="4"/>
        <v>253636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f t="shared" si="5"/>
        <v>0</v>
      </c>
      <c r="O88" s="16">
        <f t="shared" si="6"/>
        <v>253636</v>
      </c>
      <c r="P88" s="2">
        <v>262</v>
      </c>
    </row>
    <row r="89" spans="1:16" ht="13.5" customHeight="1" hidden="1" outlineLevel="2">
      <c r="A89" s="2" t="s">
        <v>141</v>
      </c>
      <c r="B89" s="2" t="s">
        <v>190</v>
      </c>
      <c r="C89" s="2" t="s">
        <v>191</v>
      </c>
      <c r="D89" s="16">
        <v>0</v>
      </c>
      <c r="E89" s="16">
        <v>0</v>
      </c>
      <c r="F89" s="16">
        <v>0</v>
      </c>
      <c r="G89" s="16">
        <v>0</v>
      </c>
      <c r="H89" s="16">
        <f t="shared" si="4"/>
        <v>0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  <c r="N89" s="16">
        <f t="shared" si="5"/>
        <v>0</v>
      </c>
      <c r="O89" s="16">
        <f t="shared" si="6"/>
        <v>0</v>
      </c>
      <c r="P89" s="2">
        <v>273</v>
      </c>
    </row>
    <row r="90" spans="1:16" ht="13.5" customHeight="1" hidden="1" outlineLevel="2">
      <c r="A90" s="2" t="s">
        <v>141</v>
      </c>
      <c r="B90" s="2" t="s">
        <v>192</v>
      </c>
      <c r="C90" s="2" t="s">
        <v>193</v>
      </c>
      <c r="D90" s="16">
        <v>0</v>
      </c>
      <c r="E90" s="16">
        <v>0</v>
      </c>
      <c r="F90" s="16">
        <v>0</v>
      </c>
      <c r="G90" s="16">
        <v>0</v>
      </c>
      <c r="H90" s="16">
        <f t="shared" si="4"/>
        <v>0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f t="shared" si="5"/>
        <v>0</v>
      </c>
      <c r="O90" s="16">
        <f t="shared" si="6"/>
        <v>0</v>
      </c>
      <c r="P90" s="2">
        <v>274</v>
      </c>
    </row>
    <row r="91" spans="1:16" ht="13.5" customHeight="1" hidden="1" outlineLevel="2">
      <c r="A91" s="2" t="s">
        <v>141</v>
      </c>
      <c r="B91" s="2" t="s">
        <v>194</v>
      </c>
      <c r="C91" s="2" t="s">
        <v>195</v>
      </c>
      <c r="D91" s="16">
        <v>0</v>
      </c>
      <c r="E91" s="16">
        <v>190850</v>
      </c>
      <c r="F91" s="16">
        <v>10000</v>
      </c>
      <c r="G91" s="16">
        <v>3332</v>
      </c>
      <c r="H91" s="16">
        <f t="shared" si="4"/>
        <v>204182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f t="shared" si="5"/>
        <v>0</v>
      </c>
      <c r="O91" s="16">
        <f t="shared" si="6"/>
        <v>204182</v>
      </c>
      <c r="P91" s="2">
        <v>275</v>
      </c>
    </row>
    <row r="92" spans="1:16" ht="13.5" customHeight="1" hidden="1" outlineLevel="2">
      <c r="A92" s="2" t="s">
        <v>141</v>
      </c>
      <c r="B92" s="2" t="s">
        <v>196</v>
      </c>
      <c r="C92" s="2" t="s">
        <v>197</v>
      </c>
      <c r="D92" s="16">
        <v>0</v>
      </c>
      <c r="E92" s="16">
        <v>0</v>
      </c>
      <c r="F92" s="16">
        <v>33000</v>
      </c>
      <c r="G92" s="16">
        <v>0</v>
      </c>
      <c r="H92" s="16">
        <f t="shared" si="4"/>
        <v>33000</v>
      </c>
      <c r="I92" s="16">
        <v>0</v>
      </c>
      <c r="J92" s="16">
        <v>0</v>
      </c>
      <c r="K92" s="16">
        <v>0</v>
      </c>
      <c r="L92" s="16">
        <v>0</v>
      </c>
      <c r="M92" s="16">
        <v>0</v>
      </c>
      <c r="N92" s="16">
        <f t="shared" si="5"/>
        <v>0</v>
      </c>
      <c r="O92" s="16">
        <f t="shared" si="6"/>
        <v>33000</v>
      </c>
      <c r="P92" s="2">
        <v>276</v>
      </c>
    </row>
    <row r="93" spans="1:16" ht="13.5" customHeight="1" hidden="1" outlineLevel="2">
      <c r="A93" s="2" t="s">
        <v>141</v>
      </c>
      <c r="B93" s="2" t="s">
        <v>198</v>
      </c>
      <c r="C93" s="2" t="s">
        <v>199</v>
      </c>
      <c r="D93" s="16">
        <v>0</v>
      </c>
      <c r="E93" s="16">
        <v>100555</v>
      </c>
      <c r="F93" s="16">
        <v>73668</v>
      </c>
      <c r="G93" s="16">
        <v>0</v>
      </c>
      <c r="H93" s="16">
        <f t="shared" si="4"/>
        <v>174223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f t="shared" si="5"/>
        <v>0</v>
      </c>
      <c r="O93" s="16">
        <f t="shared" si="6"/>
        <v>174223</v>
      </c>
      <c r="P93" s="2">
        <v>268</v>
      </c>
    </row>
    <row r="94" spans="1:16" ht="13.5" customHeight="1" hidden="1" outlineLevel="2">
      <c r="A94" s="2" t="s">
        <v>141</v>
      </c>
      <c r="B94" s="2" t="s">
        <v>200</v>
      </c>
      <c r="C94" s="2" t="s">
        <v>201</v>
      </c>
      <c r="D94" s="16">
        <v>0</v>
      </c>
      <c r="E94" s="16">
        <f>10228.16-43810.7</f>
        <v>-33582.53999999999</v>
      </c>
      <c r="F94" s="16">
        <f>80875-116259.18</f>
        <v>-35384.17999999999</v>
      </c>
      <c r="G94" s="16">
        <v>0</v>
      </c>
      <c r="H94" s="16">
        <f t="shared" si="4"/>
        <v>-68966.71999999999</v>
      </c>
      <c r="I94" s="16">
        <v>0</v>
      </c>
      <c r="J94" s="16">
        <v>4881.7</v>
      </c>
      <c r="K94" s="16">
        <f>9771.84+155188.18</f>
        <v>164960.02</v>
      </c>
      <c r="L94" s="16">
        <v>0</v>
      </c>
      <c r="M94" s="16">
        <v>0</v>
      </c>
      <c r="N94" s="16">
        <f t="shared" si="5"/>
        <v>169841.72</v>
      </c>
      <c r="O94" s="16">
        <f t="shared" si="6"/>
        <v>100875.00000000001</v>
      </c>
      <c r="P94" s="2">
        <v>267</v>
      </c>
    </row>
    <row r="95" spans="1:16" ht="13.5" customHeight="1" hidden="1" outlineLevel="2">
      <c r="A95" s="2" t="s">
        <v>141</v>
      </c>
      <c r="B95" s="2" t="s">
        <v>202</v>
      </c>
      <c r="C95" s="2" t="s">
        <v>203</v>
      </c>
      <c r="D95" s="16">
        <v>0</v>
      </c>
      <c r="E95" s="16">
        <v>157401</v>
      </c>
      <c r="F95" s="16">
        <v>23928</v>
      </c>
      <c r="G95" s="16">
        <v>0</v>
      </c>
      <c r="H95" s="16">
        <f t="shared" si="4"/>
        <v>181329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f t="shared" si="5"/>
        <v>0</v>
      </c>
      <c r="O95" s="16">
        <f t="shared" si="6"/>
        <v>181329</v>
      </c>
      <c r="P95" s="2">
        <v>269</v>
      </c>
    </row>
    <row r="96" spans="1:16" ht="13.5" customHeight="1" hidden="1" outlineLevel="2">
      <c r="A96" s="2" t="s">
        <v>141</v>
      </c>
      <c r="B96" s="2" t="s">
        <v>204</v>
      </c>
      <c r="C96" s="2" t="s">
        <v>205</v>
      </c>
      <c r="D96" s="16">
        <v>0</v>
      </c>
      <c r="E96" s="16">
        <v>0</v>
      </c>
      <c r="F96" s="16">
        <v>0</v>
      </c>
      <c r="G96" s="16">
        <v>0</v>
      </c>
      <c r="H96" s="16">
        <f t="shared" si="4"/>
        <v>0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>
        <f t="shared" si="5"/>
        <v>0</v>
      </c>
      <c r="O96" s="16">
        <f t="shared" si="6"/>
        <v>0</v>
      </c>
      <c r="P96" s="2">
        <v>298</v>
      </c>
    </row>
    <row r="97" spans="1:16" ht="13.5" customHeight="1" hidden="1" outlineLevel="2">
      <c r="A97" s="2" t="s">
        <v>141</v>
      </c>
      <c r="B97" s="2" t="s">
        <v>206</v>
      </c>
      <c r="C97" s="2" t="s">
        <v>207</v>
      </c>
      <c r="D97" s="16">
        <v>0</v>
      </c>
      <c r="E97" s="16">
        <v>0</v>
      </c>
      <c r="F97" s="16">
        <v>110000</v>
      </c>
      <c r="G97" s="16">
        <v>0</v>
      </c>
      <c r="H97" s="16">
        <f t="shared" si="4"/>
        <v>110000</v>
      </c>
      <c r="I97" s="16">
        <v>0</v>
      </c>
      <c r="J97" s="16">
        <v>0</v>
      </c>
      <c r="K97" s="16">
        <v>0</v>
      </c>
      <c r="L97" s="16">
        <v>0</v>
      </c>
      <c r="M97" s="16">
        <v>0</v>
      </c>
      <c r="N97" s="16">
        <f t="shared" si="5"/>
        <v>0</v>
      </c>
      <c r="O97" s="16">
        <f t="shared" si="6"/>
        <v>110000</v>
      </c>
      <c r="P97" s="2">
        <v>270</v>
      </c>
    </row>
    <row r="98" spans="1:16" ht="13.5" customHeight="1" hidden="1" outlineLevel="2">
      <c r="A98" s="2" t="s">
        <v>141</v>
      </c>
      <c r="B98" s="2" t="s">
        <v>208</v>
      </c>
      <c r="C98" s="2" t="s">
        <v>209</v>
      </c>
      <c r="D98" s="16">
        <v>0</v>
      </c>
      <c r="E98" s="16">
        <v>-19133.5</v>
      </c>
      <c r="F98" s="16">
        <v>-6106.64</v>
      </c>
      <c r="G98" s="16">
        <v>0</v>
      </c>
      <c r="H98" s="16">
        <f t="shared" si="4"/>
        <v>-25240.14</v>
      </c>
      <c r="I98" s="16">
        <v>0</v>
      </c>
      <c r="J98" s="16">
        <v>0</v>
      </c>
      <c r="K98" s="16">
        <v>25240.14</v>
      </c>
      <c r="L98" s="16">
        <v>0</v>
      </c>
      <c r="M98" s="16">
        <v>0</v>
      </c>
      <c r="N98" s="16">
        <f t="shared" si="5"/>
        <v>25240.14</v>
      </c>
      <c r="O98" s="16">
        <f t="shared" si="6"/>
        <v>0</v>
      </c>
      <c r="P98" s="2">
        <v>306</v>
      </c>
    </row>
    <row r="99" spans="1:16" ht="13.5" customHeight="1" hidden="1" outlineLevel="2">
      <c r="A99" s="2" t="s">
        <v>141</v>
      </c>
      <c r="B99" s="2" t="s">
        <v>210</v>
      </c>
      <c r="C99" s="2" t="s">
        <v>211</v>
      </c>
      <c r="D99" s="16">
        <v>0</v>
      </c>
      <c r="E99" s="16">
        <v>6250</v>
      </c>
      <c r="F99" s="16">
        <v>66500</v>
      </c>
      <c r="G99" s="16">
        <v>18410.4</v>
      </c>
      <c r="H99" s="16">
        <f t="shared" si="4"/>
        <v>91160.4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16">
        <f t="shared" si="5"/>
        <v>0</v>
      </c>
      <c r="O99" s="16">
        <f t="shared" si="6"/>
        <v>91160.4</v>
      </c>
      <c r="P99" s="2">
        <v>307</v>
      </c>
    </row>
    <row r="100" spans="1:16" ht="13.5" customHeight="1" hidden="1" outlineLevel="2">
      <c r="A100" s="2" t="s">
        <v>141</v>
      </c>
      <c r="B100" s="2" t="s">
        <v>212</v>
      </c>
      <c r="C100" s="2" t="s">
        <v>213</v>
      </c>
      <c r="D100" s="16">
        <v>0</v>
      </c>
      <c r="E100" s="16">
        <v>0</v>
      </c>
      <c r="F100" s="16">
        <f>36815-24000</f>
        <v>12815</v>
      </c>
      <c r="G100" s="16">
        <v>24000</v>
      </c>
      <c r="H100" s="16">
        <f t="shared" si="4"/>
        <v>36815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f t="shared" si="5"/>
        <v>0</v>
      </c>
      <c r="O100" s="16">
        <f t="shared" si="6"/>
        <v>36815</v>
      </c>
      <c r="P100" s="2">
        <v>308</v>
      </c>
    </row>
    <row r="101" spans="1:16" ht="13.5" customHeight="1" hidden="1" outlineLevel="2">
      <c r="A101" s="2" t="s">
        <v>141</v>
      </c>
      <c r="B101" s="2" t="s">
        <v>214</v>
      </c>
      <c r="C101" s="2" t="s">
        <v>215</v>
      </c>
      <c r="D101" s="16">
        <v>0</v>
      </c>
      <c r="E101" s="16">
        <v>25000</v>
      </c>
      <c r="F101" s="16">
        <v>11600</v>
      </c>
      <c r="G101" s="16">
        <v>0</v>
      </c>
      <c r="H101" s="16">
        <f t="shared" si="4"/>
        <v>36600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f t="shared" si="5"/>
        <v>0</v>
      </c>
      <c r="O101" s="16">
        <f t="shared" si="6"/>
        <v>36600</v>
      </c>
      <c r="P101" s="2">
        <v>309</v>
      </c>
    </row>
    <row r="102" spans="1:16" ht="13.5" customHeight="1" hidden="1" outlineLevel="2">
      <c r="A102" s="2" t="s">
        <v>141</v>
      </c>
      <c r="B102" s="2" t="s">
        <v>216</v>
      </c>
      <c r="C102" s="2" t="s">
        <v>217</v>
      </c>
      <c r="D102" s="16">
        <v>0</v>
      </c>
      <c r="E102" s="16">
        <v>0</v>
      </c>
      <c r="F102" s="16">
        <v>50000</v>
      </c>
      <c r="G102" s="16">
        <v>0</v>
      </c>
      <c r="H102" s="16">
        <f t="shared" si="4"/>
        <v>50000</v>
      </c>
      <c r="I102" s="16">
        <v>0</v>
      </c>
      <c r="J102" s="16">
        <v>0</v>
      </c>
      <c r="K102" s="16">
        <v>0</v>
      </c>
      <c r="L102" s="16">
        <v>0</v>
      </c>
      <c r="M102" s="16">
        <v>0</v>
      </c>
      <c r="N102" s="16">
        <f t="shared" si="5"/>
        <v>0</v>
      </c>
      <c r="O102" s="16">
        <f t="shared" si="6"/>
        <v>50000</v>
      </c>
      <c r="P102" s="2">
        <v>310</v>
      </c>
    </row>
    <row r="103" spans="1:16" ht="13.5" customHeight="1" hidden="1" outlineLevel="2">
      <c r="A103" s="2" t="s">
        <v>141</v>
      </c>
      <c r="B103" s="2" t="s">
        <v>218</v>
      </c>
      <c r="C103" s="2" t="s">
        <v>219</v>
      </c>
      <c r="D103" s="16">
        <v>0</v>
      </c>
      <c r="E103" s="16">
        <v>0</v>
      </c>
      <c r="F103" s="16">
        <v>60000</v>
      </c>
      <c r="G103" s="16">
        <v>12500</v>
      </c>
      <c r="H103" s="16">
        <f t="shared" si="4"/>
        <v>72500</v>
      </c>
      <c r="I103" s="16">
        <v>0</v>
      </c>
      <c r="J103" s="16">
        <v>0</v>
      </c>
      <c r="K103" s="16">
        <v>0</v>
      </c>
      <c r="L103" s="16">
        <v>0</v>
      </c>
      <c r="M103" s="16">
        <v>0</v>
      </c>
      <c r="N103" s="16">
        <f t="shared" si="5"/>
        <v>0</v>
      </c>
      <c r="O103" s="16">
        <f t="shared" si="6"/>
        <v>72500</v>
      </c>
      <c r="P103" s="2">
        <v>311</v>
      </c>
    </row>
    <row r="104" spans="1:16" ht="13.5" customHeight="1" hidden="1" outlineLevel="2">
      <c r="A104" s="2" t="s">
        <v>141</v>
      </c>
      <c r="B104" s="2" t="s">
        <v>220</v>
      </c>
      <c r="C104" s="2" t="s">
        <v>221</v>
      </c>
      <c r="D104" s="16">
        <v>0</v>
      </c>
      <c r="E104" s="16">
        <v>5000</v>
      </c>
      <c r="F104" s="16">
        <v>215000</v>
      </c>
      <c r="G104" s="16">
        <v>0</v>
      </c>
      <c r="H104" s="16">
        <f t="shared" si="4"/>
        <v>220000</v>
      </c>
      <c r="I104" s="16">
        <v>0</v>
      </c>
      <c r="J104" s="16">
        <v>0</v>
      </c>
      <c r="K104" s="16">
        <v>0</v>
      </c>
      <c r="L104" s="16">
        <v>0</v>
      </c>
      <c r="M104" s="16">
        <v>0</v>
      </c>
      <c r="N104" s="16">
        <f t="shared" si="5"/>
        <v>0</v>
      </c>
      <c r="O104" s="16">
        <f t="shared" si="6"/>
        <v>220000</v>
      </c>
      <c r="P104" s="2">
        <v>312</v>
      </c>
    </row>
    <row r="105" spans="1:16" ht="13.5" customHeight="1" hidden="1" outlineLevel="2">
      <c r="A105" s="2" t="s">
        <v>141</v>
      </c>
      <c r="B105" s="2" t="s">
        <v>222</v>
      </c>
      <c r="C105" s="2" t="s">
        <v>223</v>
      </c>
      <c r="D105" s="16">
        <v>0</v>
      </c>
      <c r="E105" s="16">
        <v>100000</v>
      </c>
      <c r="F105" s="16">
        <v>0</v>
      </c>
      <c r="G105" s="16">
        <v>0</v>
      </c>
      <c r="H105" s="16">
        <f t="shared" si="4"/>
        <v>100000</v>
      </c>
      <c r="I105" s="16">
        <v>0</v>
      </c>
      <c r="J105" s="16">
        <v>0</v>
      </c>
      <c r="K105" s="16">
        <v>0</v>
      </c>
      <c r="L105" s="16">
        <v>0</v>
      </c>
      <c r="M105" s="16">
        <v>0</v>
      </c>
      <c r="N105" s="16">
        <f t="shared" si="5"/>
        <v>0</v>
      </c>
      <c r="O105" s="16">
        <f t="shared" si="6"/>
        <v>100000</v>
      </c>
      <c r="P105" s="2">
        <v>314</v>
      </c>
    </row>
    <row r="106" spans="1:16" ht="13.5" customHeight="1" hidden="1" outlineLevel="2">
      <c r="A106" s="2" t="s">
        <v>141</v>
      </c>
      <c r="B106" s="2" t="s">
        <v>224</v>
      </c>
      <c r="C106" s="2" t="s">
        <v>225</v>
      </c>
      <c r="D106" s="16">
        <v>0</v>
      </c>
      <c r="E106" s="16">
        <v>6000</v>
      </c>
      <c r="F106" s="16">
        <v>9000</v>
      </c>
      <c r="G106" s="16">
        <v>33600</v>
      </c>
      <c r="H106" s="16">
        <f t="shared" si="4"/>
        <v>48600</v>
      </c>
      <c r="I106" s="16">
        <v>0</v>
      </c>
      <c r="J106" s="16">
        <v>178154</v>
      </c>
      <c r="K106" s="16">
        <v>0</v>
      </c>
      <c r="L106" s="16">
        <v>0</v>
      </c>
      <c r="M106" s="16">
        <v>0</v>
      </c>
      <c r="N106" s="16">
        <f t="shared" si="5"/>
        <v>178154</v>
      </c>
      <c r="O106" s="16">
        <f t="shared" si="6"/>
        <v>226754</v>
      </c>
      <c r="P106" s="2">
        <v>317</v>
      </c>
    </row>
    <row r="107" spans="1:16" ht="13.5" customHeight="1" hidden="1" outlineLevel="2">
      <c r="A107" s="2" t="s">
        <v>141</v>
      </c>
      <c r="B107" s="2" t="s">
        <v>226</v>
      </c>
      <c r="C107" s="2" t="s">
        <v>227</v>
      </c>
      <c r="D107" s="16">
        <v>0</v>
      </c>
      <c r="E107" s="16">
        <v>0</v>
      </c>
      <c r="F107" s="16">
        <v>4500</v>
      </c>
      <c r="G107" s="16">
        <v>0</v>
      </c>
      <c r="H107" s="16">
        <f t="shared" si="4"/>
        <v>4500</v>
      </c>
      <c r="I107" s="16">
        <v>0</v>
      </c>
      <c r="J107" s="16">
        <v>0</v>
      </c>
      <c r="K107" s="16">
        <v>0</v>
      </c>
      <c r="L107" s="16">
        <v>0</v>
      </c>
      <c r="M107" s="16">
        <v>0</v>
      </c>
      <c r="N107" s="16">
        <f t="shared" si="5"/>
        <v>0</v>
      </c>
      <c r="O107" s="16">
        <f t="shared" si="6"/>
        <v>4500</v>
      </c>
      <c r="P107" s="2">
        <v>316</v>
      </c>
    </row>
    <row r="108" spans="1:16" ht="13.5" customHeight="1" hidden="1" outlineLevel="2">
      <c r="A108" s="2" t="s">
        <v>141</v>
      </c>
      <c r="B108" s="2" t="s">
        <v>228</v>
      </c>
      <c r="C108" s="2" t="s">
        <v>229</v>
      </c>
      <c r="D108" s="16">
        <v>0</v>
      </c>
      <c r="E108" s="16">
        <v>-124557.46</v>
      </c>
      <c r="F108" s="16">
        <v>108586.04</v>
      </c>
      <c r="G108" s="16">
        <v>0</v>
      </c>
      <c r="H108" s="16">
        <f t="shared" si="4"/>
        <v>-15971.420000000013</v>
      </c>
      <c r="I108" s="16">
        <v>0</v>
      </c>
      <c r="J108" s="16">
        <v>0</v>
      </c>
      <c r="K108" s="16">
        <v>15971.42</v>
      </c>
      <c r="L108" s="16">
        <v>0</v>
      </c>
      <c r="M108" s="16">
        <v>0</v>
      </c>
      <c r="N108" s="16">
        <f t="shared" si="5"/>
        <v>15971.42</v>
      </c>
      <c r="O108" s="16">
        <f t="shared" si="6"/>
        <v>0</v>
      </c>
      <c r="P108" s="2">
        <v>315</v>
      </c>
    </row>
    <row r="109" spans="1:16" ht="13.5" customHeight="1" hidden="1" outlineLevel="2">
      <c r="A109" s="2" t="s">
        <v>141</v>
      </c>
      <c r="B109" s="2" t="s">
        <v>230</v>
      </c>
      <c r="C109" s="2" t="s">
        <v>231</v>
      </c>
      <c r="D109" s="16">
        <v>0</v>
      </c>
      <c r="E109" s="16">
        <v>0</v>
      </c>
      <c r="F109" s="16">
        <v>0</v>
      </c>
      <c r="G109" s="16">
        <v>0</v>
      </c>
      <c r="H109" s="16">
        <f t="shared" si="4"/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f t="shared" si="5"/>
        <v>0</v>
      </c>
      <c r="O109" s="16">
        <f t="shared" si="6"/>
        <v>0</v>
      </c>
      <c r="P109" s="2">
        <v>319</v>
      </c>
    </row>
    <row r="110" spans="1:16" ht="13.5" customHeight="1" hidden="1" outlineLevel="2">
      <c r="A110" s="2" t="s">
        <v>141</v>
      </c>
      <c r="B110" s="2" t="s">
        <v>232</v>
      </c>
      <c r="C110" s="2" t="s">
        <v>233</v>
      </c>
      <c r="D110" s="16">
        <v>0</v>
      </c>
      <c r="E110" s="16">
        <v>0</v>
      </c>
      <c r="F110" s="16">
        <v>69000</v>
      </c>
      <c r="G110" s="16">
        <v>0</v>
      </c>
      <c r="H110" s="16">
        <f t="shared" si="4"/>
        <v>69000</v>
      </c>
      <c r="I110" s="16">
        <v>0</v>
      </c>
      <c r="J110" s="16">
        <v>0</v>
      </c>
      <c r="K110" s="16">
        <v>0</v>
      </c>
      <c r="L110" s="16">
        <v>0</v>
      </c>
      <c r="M110" s="16">
        <v>0</v>
      </c>
      <c r="N110" s="16">
        <f t="shared" si="5"/>
        <v>0</v>
      </c>
      <c r="O110" s="16">
        <f t="shared" si="6"/>
        <v>69000</v>
      </c>
      <c r="P110" s="2">
        <v>313</v>
      </c>
    </row>
    <row r="111" spans="1:16" ht="13.5" customHeight="1" hidden="1" outlineLevel="2">
      <c r="A111" s="2" t="s">
        <v>141</v>
      </c>
      <c r="B111" s="2" t="s">
        <v>234</v>
      </c>
      <c r="C111" s="2" t="s">
        <v>235</v>
      </c>
      <c r="D111" s="16">
        <v>0</v>
      </c>
      <c r="E111" s="16">
        <v>7500</v>
      </c>
      <c r="F111" s="16">
        <v>38250</v>
      </c>
      <c r="G111" s="16">
        <v>35000</v>
      </c>
      <c r="H111" s="16">
        <f t="shared" si="4"/>
        <v>80750</v>
      </c>
      <c r="I111" s="16">
        <v>0</v>
      </c>
      <c r="J111" s="16">
        <v>0</v>
      </c>
      <c r="K111" s="16">
        <v>0</v>
      </c>
      <c r="L111" s="16">
        <v>0</v>
      </c>
      <c r="M111" s="16">
        <v>0</v>
      </c>
      <c r="N111" s="16">
        <f t="shared" si="5"/>
        <v>0</v>
      </c>
      <c r="O111" s="16">
        <f t="shared" si="6"/>
        <v>80750</v>
      </c>
      <c r="P111" s="2">
        <v>318</v>
      </c>
    </row>
    <row r="112" spans="1:16" ht="13.5" customHeight="1" hidden="1" outlineLevel="2">
      <c r="A112" s="2" t="s">
        <v>141</v>
      </c>
      <c r="B112" s="2" t="s">
        <v>236</v>
      </c>
      <c r="C112" s="2" t="s">
        <v>237</v>
      </c>
      <c r="D112" s="16">
        <v>0</v>
      </c>
      <c r="E112" s="16">
        <v>0</v>
      </c>
      <c r="F112" s="16">
        <v>0</v>
      </c>
      <c r="G112" s="16">
        <v>0</v>
      </c>
      <c r="H112" s="16">
        <f t="shared" si="4"/>
        <v>0</v>
      </c>
      <c r="I112" s="16">
        <v>0</v>
      </c>
      <c r="J112" s="16">
        <v>0</v>
      </c>
      <c r="K112" s="16">
        <v>0</v>
      </c>
      <c r="L112" s="16">
        <v>0</v>
      </c>
      <c r="M112" s="16">
        <v>0</v>
      </c>
      <c r="N112" s="16">
        <f t="shared" si="5"/>
        <v>0</v>
      </c>
      <c r="O112" s="16">
        <f t="shared" si="6"/>
        <v>0</v>
      </c>
      <c r="P112" s="2">
        <v>320</v>
      </c>
    </row>
    <row r="113" spans="1:16" ht="13.5" customHeight="1" hidden="1" outlineLevel="1">
      <c r="A113" s="3" t="s">
        <v>308</v>
      </c>
      <c r="B113" s="2"/>
      <c r="C113" s="2"/>
      <c r="D113" s="17">
        <f aca="true" t="shared" si="7" ref="D113:O113">SUBTOTAL(9,D65:D112)</f>
        <v>0</v>
      </c>
      <c r="E113" s="17">
        <f t="shared" si="7"/>
        <v>820558.38</v>
      </c>
      <c r="F113" s="17">
        <f t="shared" si="7"/>
        <v>1477152.4300000002</v>
      </c>
      <c r="G113" s="17">
        <f t="shared" si="7"/>
        <v>309977.19999999995</v>
      </c>
      <c r="H113" s="17">
        <f t="shared" si="7"/>
        <v>2607688.01</v>
      </c>
      <c r="I113" s="17">
        <f t="shared" si="7"/>
        <v>0</v>
      </c>
      <c r="J113" s="17">
        <f t="shared" si="7"/>
        <v>197877.21</v>
      </c>
      <c r="K113" s="17">
        <f t="shared" si="7"/>
        <v>90708.17999999998</v>
      </c>
      <c r="L113" s="17">
        <f t="shared" si="7"/>
        <v>0</v>
      </c>
      <c r="M113" s="17">
        <f t="shared" si="7"/>
        <v>0</v>
      </c>
      <c r="N113" s="17">
        <f t="shared" si="7"/>
        <v>288585.38999999996</v>
      </c>
      <c r="O113" s="17">
        <f t="shared" si="7"/>
        <v>2896273.4</v>
      </c>
      <c r="P113" s="2"/>
    </row>
    <row r="114" spans="1:16" ht="13.5" customHeight="1" hidden="1" outlineLevel="2">
      <c r="A114" s="2" t="s">
        <v>238</v>
      </c>
      <c r="B114" s="2" t="s">
        <v>239</v>
      </c>
      <c r="C114" s="2" t="s">
        <v>240</v>
      </c>
      <c r="D114" s="16">
        <v>0</v>
      </c>
      <c r="E114" s="16">
        <v>0</v>
      </c>
      <c r="F114" s="16">
        <v>0</v>
      </c>
      <c r="G114" s="16">
        <v>0</v>
      </c>
      <c r="H114" s="16">
        <f t="shared" si="4"/>
        <v>0</v>
      </c>
      <c r="I114" s="16">
        <v>0</v>
      </c>
      <c r="J114" s="16">
        <v>0</v>
      </c>
      <c r="K114" s="16">
        <v>0</v>
      </c>
      <c r="L114" s="16">
        <v>0</v>
      </c>
      <c r="M114" s="16">
        <v>0</v>
      </c>
      <c r="N114" s="16">
        <f t="shared" si="5"/>
        <v>0</v>
      </c>
      <c r="O114" s="16">
        <f t="shared" si="6"/>
        <v>0</v>
      </c>
      <c r="P114" s="2">
        <v>161</v>
      </c>
    </row>
    <row r="115" spans="1:16" ht="13.5" customHeight="1" hidden="1" outlineLevel="2">
      <c r="A115" s="2" t="s">
        <v>238</v>
      </c>
      <c r="B115" s="2" t="s">
        <v>241</v>
      </c>
      <c r="C115" s="2" t="s">
        <v>242</v>
      </c>
      <c r="D115" s="16">
        <v>0</v>
      </c>
      <c r="E115" s="16">
        <v>0</v>
      </c>
      <c r="F115" s="16">
        <v>0</v>
      </c>
      <c r="G115" s="16">
        <v>0</v>
      </c>
      <c r="H115" s="16">
        <f t="shared" si="4"/>
        <v>0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16">
        <f t="shared" si="5"/>
        <v>0</v>
      </c>
      <c r="O115" s="16">
        <f t="shared" si="6"/>
        <v>0</v>
      </c>
      <c r="P115" s="2">
        <v>164</v>
      </c>
    </row>
    <row r="116" spans="1:16" ht="13.5" customHeight="1" hidden="1" outlineLevel="2">
      <c r="A116" s="2" t="s">
        <v>238</v>
      </c>
      <c r="B116" s="2" t="s">
        <v>243</v>
      </c>
      <c r="C116" s="2" t="s">
        <v>244</v>
      </c>
      <c r="D116" s="16">
        <v>0</v>
      </c>
      <c r="E116" s="16">
        <v>0</v>
      </c>
      <c r="F116" s="16">
        <v>0</v>
      </c>
      <c r="G116" s="16">
        <v>0</v>
      </c>
      <c r="H116" s="16">
        <f t="shared" si="4"/>
        <v>0</v>
      </c>
      <c r="I116" s="16">
        <v>0</v>
      </c>
      <c r="J116" s="16">
        <v>0</v>
      </c>
      <c r="K116" s="16">
        <v>0</v>
      </c>
      <c r="L116" s="16">
        <v>0</v>
      </c>
      <c r="M116" s="16">
        <v>0</v>
      </c>
      <c r="N116" s="16">
        <f t="shared" si="5"/>
        <v>0</v>
      </c>
      <c r="O116" s="16">
        <f t="shared" si="6"/>
        <v>0</v>
      </c>
      <c r="P116" s="2">
        <v>165</v>
      </c>
    </row>
    <row r="117" spans="1:16" ht="13.5" customHeight="1" hidden="1" outlineLevel="2">
      <c r="A117" s="2" t="s">
        <v>238</v>
      </c>
      <c r="B117" s="2" t="s">
        <v>245</v>
      </c>
      <c r="C117" s="2" t="s">
        <v>246</v>
      </c>
      <c r="D117" s="16">
        <v>0</v>
      </c>
      <c r="E117" s="16">
        <v>0</v>
      </c>
      <c r="F117" s="16">
        <v>0</v>
      </c>
      <c r="G117" s="16">
        <v>0</v>
      </c>
      <c r="H117" s="16">
        <f t="shared" si="4"/>
        <v>0</v>
      </c>
      <c r="I117" s="16">
        <v>0</v>
      </c>
      <c r="J117" s="16">
        <v>0</v>
      </c>
      <c r="K117" s="16">
        <v>0</v>
      </c>
      <c r="L117" s="16">
        <v>0</v>
      </c>
      <c r="M117" s="16">
        <v>0</v>
      </c>
      <c r="N117" s="16">
        <f t="shared" si="5"/>
        <v>0</v>
      </c>
      <c r="O117" s="16">
        <f t="shared" si="6"/>
        <v>0</v>
      </c>
      <c r="P117" s="2">
        <v>160</v>
      </c>
    </row>
    <row r="118" spans="1:16" ht="13.5" customHeight="1" hidden="1" outlineLevel="2">
      <c r="A118" s="2" t="s">
        <v>238</v>
      </c>
      <c r="B118" s="2" t="s">
        <v>247</v>
      </c>
      <c r="C118" s="2" t="s">
        <v>248</v>
      </c>
      <c r="D118" s="16">
        <v>0</v>
      </c>
      <c r="E118" s="16">
        <v>0</v>
      </c>
      <c r="F118" s="16">
        <v>0</v>
      </c>
      <c r="G118" s="16">
        <v>0</v>
      </c>
      <c r="H118" s="16">
        <f t="shared" si="4"/>
        <v>0</v>
      </c>
      <c r="I118" s="16">
        <v>0</v>
      </c>
      <c r="J118" s="16">
        <v>0</v>
      </c>
      <c r="K118" s="16">
        <v>0</v>
      </c>
      <c r="L118" s="16">
        <v>0</v>
      </c>
      <c r="M118" s="16">
        <v>0</v>
      </c>
      <c r="N118" s="16">
        <f t="shared" si="5"/>
        <v>0</v>
      </c>
      <c r="O118" s="16">
        <f t="shared" si="6"/>
        <v>0</v>
      </c>
      <c r="P118" s="2">
        <v>162</v>
      </c>
    </row>
    <row r="119" spans="1:16" ht="13.5" customHeight="1" hidden="1" outlineLevel="2">
      <c r="A119" s="2" t="s">
        <v>238</v>
      </c>
      <c r="B119" s="2" t="s">
        <v>249</v>
      </c>
      <c r="C119" s="2" t="s">
        <v>250</v>
      </c>
      <c r="D119" s="16">
        <v>0</v>
      </c>
      <c r="E119" s="16">
        <v>0</v>
      </c>
      <c r="F119" s="16">
        <v>0</v>
      </c>
      <c r="G119" s="16">
        <v>0</v>
      </c>
      <c r="H119" s="16">
        <f t="shared" si="4"/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16">
        <f t="shared" si="5"/>
        <v>0</v>
      </c>
      <c r="O119" s="16">
        <f t="shared" si="6"/>
        <v>0</v>
      </c>
      <c r="P119" s="2">
        <v>163</v>
      </c>
    </row>
    <row r="120" spans="1:16" ht="13.5" customHeight="1" hidden="1" outlineLevel="2">
      <c r="A120" s="2" t="s">
        <v>238</v>
      </c>
      <c r="B120" s="2" t="s">
        <v>251</v>
      </c>
      <c r="C120" s="2" t="s">
        <v>252</v>
      </c>
      <c r="D120" s="16">
        <v>0</v>
      </c>
      <c r="E120" s="16">
        <v>0</v>
      </c>
      <c r="F120" s="16">
        <v>-235000</v>
      </c>
      <c r="G120" s="16">
        <v>0</v>
      </c>
      <c r="H120" s="16">
        <f t="shared" si="4"/>
        <v>-235000</v>
      </c>
      <c r="I120" s="16">
        <v>235000</v>
      </c>
      <c r="J120" s="16">
        <v>0</v>
      </c>
      <c r="K120" s="16">
        <v>0</v>
      </c>
      <c r="L120" s="16">
        <v>0</v>
      </c>
      <c r="M120" s="16">
        <v>0</v>
      </c>
      <c r="N120" s="16">
        <f t="shared" si="5"/>
        <v>235000</v>
      </c>
      <c r="O120" s="16">
        <f t="shared" si="6"/>
        <v>0</v>
      </c>
      <c r="P120" s="2">
        <v>219</v>
      </c>
    </row>
    <row r="121" spans="1:16" ht="13.5" customHeight="1" hidden="1" outlineLevel="2">
      <c r="A121" s="2" t="s">
        <v>238</v>
      </c>
      <c r="B121" s="2" t="s">
        <v>253</v>
      </c>
      <c r="C121" s="2" t="s">
        <v>254</v>
      </c>
      <c r="D121" s="16">
        <v>0</v>
      </c>
      <c r="E121" s="16">
        <v>0</v>
      </c>
      <c r="F121" s="16">
        <v>0</v>
      </c>
      <c r="G121" s="16">
        <v>0</v>
      </c>
      <c r="H121" s="16">
        <f t="shared" si="4"/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f t="shared" si="5"/>
        <v>0</v>
      </c>
      <c r="O121" s="16">
        <f t="shared" si="6"/>
        <v>0</v>
      </c>
      <c r="P121" s="2">
        <v>190</v>
      </c>
    </row>
    <row r="122" spans="1:16" ht="13.5" customHeight="1" hidden="1" outlineLevel="2">
      <c r="A122" s="2" t="s">
        <v>238</v>
      </c>
      <c r="B122" s="2" t="s">
        <v>255</v>
      </c>
      <c r="C122" s="2" t="s">
        <v>256</v>
      </c>
      <c r="D122" s="16">
        <v>0</v>
      </c>
      <c r="E122" s="16">
        <v>-190570.66</v>
      </c>
      <c r="F122" s="16">
        <v>588766.35</v>
      </c>
      <c r="G122" s="16">
        <v>0</v>
      </c>
      <c r="H122" s="16">
        <f t="shared" si="4"/>
        <v>398195.68999999994</v>
      </c>
      <c r="I122" s="16">
        <v>-405592.65</v>
      </c>
      <c r="J122" s="16">
        <v>0</v>
      </c>
      <c r="K122" s="16">
        <v>0</v>
      </c>
      <c r="L122" s="16">
        <v>0</v>
      </c>
      <c r="M122" s="16">
        <v>0</v>
      </c>
      <c r="N122" s="16">
        <f t="shared" si="5"/>
        <v>-405592.65</v>
      </c>
      <c r="O122" s="16">
        <f t="shared" si="6"/>
        <v>-7396.960000000079</v>
      </c>
      <c r="P122" s="2">
        <v>189</v>
      </c>
    </row>
    <row r="123" spans="1:16" ht="13.5" customHeight="1" hidden="1" outlineLevel="2">
      <c r="A123" s="2" t="s">
        <v>238</v>
      </c>
      <c r="B123" s="2" t="s">
        <v>255</v>
      </c>
      <c r="C123" s="2" t="s">
        <v>256</v>
      </c>
      <c r="D123" s="16">
        <v>0</v>
      </c>
      <c r="E123" s="16">
        <v>0</v>
      </c>
      <c r="F123" s="16">
        <v>7396.96</v>
      </c>
      <c r="G123" s="16">
        <v>0</v>
      </c>
      <c r="H123" s="16">
        <f t="shared" si="4"/>
        <v>7396.96</v>
      </c>
      <c r="I123" s="16">
        <v>-1.06</v>
      </c>
      <c r="J123" s="16">
        <v>0</v>
      </c>
      <c r="K123" s="16">
        <v>0</v>
      </c>
      <c r="L123" s="16">
        <v>0</v>
      </c>
      <c r="M123" s="16">
        <v>0</v>
      </c>
      <c r="N123" s="16">
        <f t="shared" si="5"/>
        <v>-1.06</v>
      </c>
      <c r="O123" s="16">
        <f t="shared" si="6"/>
        <v>7395.9</v>
      </c>
      <c r="P123" s="2">
        <v>229</v>
      </c>
    </row>
    <row r="124" spans="1:16" ht="13.5" customHeight="1" hidden="1" outlineLevel="2">
      <c r="A124" s="2" t="s">
        <v>238</v>
      </c>
      <c r="B124" s="2" t="s">
        <v>255</v>
      </c>
      <c r="C124" s="2" t="s">
        <v>256</v>
      </c>
      <c r="D124" s="16">
        <v>0</v>
      </c>
      <c r="E124" s="16">
        <v>7820</v>
      </c>
      <c r="F124" s="16">
        <v>0</v>
      </c>
      <c r="G124" s="16">
        <v>0</v>
      </c>
      <c r="H124" s="16">
        <f t="shared" si="4"/>
        <v>7820</v>
      </c>
      <c r="I124" s="16">
        <v>-7818.94</v>
      </c>
      <c r="J124" s="16">
        <v>0</v>
      </c>
      <c r="K124" s="16">
        <v>0</v>
      </c>
      <c r="L124" s="16">
        <v>0</v>
      </c>
      <c r="M124" s="16">
        <v>0</v>
      </c>
      <c r="N124" s="16">
        <f t="shared" si="5"/>
        <v>-7818.94</v>
      </c>
      <c r="O124" s="16">
        <f t="shared" si="6"/>
        <v>1.0600000000004002</v>
      </c>
      <c r="P124" s="2">
        <v>241</v>
      </c>
    </row>
    <row r="125" spans="1:16" ht="13.5" customHeight="1" hidden="1" outlineLevel="2">
      <c r="A125" s="2" t="s">
        <v>238</v>
      </c>
      <c r="B125" s="2" t="s">
        <v>257</v>
      </c>
      <c r="C125" s="2" t="s">
        <v>258</v>
      </c>
      <c r="D125" s="16">
        <v>0</v>
      </c>
      <c r="E125" s="16">
        <v>11050</v>
      </c>
      <c r="F125" s="16">
        <v>38950</v>
      </c>
      <c r="G125" s="16">
        <v>0</v>
      </c>
      <c r="H125" s="16">
        <f t="shared" si="4"/>
        <v>50000</v>
      </c>
      <c r="I125" s="16">
        <v>0</v>
      </c>
      <c r="J125" s="16">
        <v>0</v>
      </c>
      <c r="K125" s="16">
        <v>0</v>
      </c>
      <c r="L125" s="16">
        <v>0</v>
      </c>
      <c r="M125" s="16">
        <v>0</v>
      </c>
      <c r="N125" s="16">
        <f t="shared" si="5"/>
        <v>0</v>
      </c>
      <c r="O125" s="16">
        <f t="shared" si="6"/>
        <v>50000</v>
      </c>
      <c r="P125" s="2">
        <v>186</v>
      </c>
    </row>
    <row r="126" spans="1:16" ht="13.5" customHeight="1" hidden="1" outlineLevel="2">
      <c r="A126" s="2" t="s">
        <v>238</v>
      </c>
      <c r="B126" s="2" t="s">
        <v>259</v>
      </c>
      <c r="C126" s="2" t="s">
        <v>260</v>
      </c>
      <c r="D126" s="16">
        <v>0</v>
      </c>
      <c r="E126" s="16">
        <v>0</v>
      </c>
      <c r="F126" s="16">
        <v>0</v>
      </c>
      <c r="G126" s="16">
        <v>0</v>
      </c>
      <c r="H126" s="16">
        <f t="shared" si="4"/>
        <v>0</v>
      </c>
      <c r="I126" s="16">
        <v>0</v>
      </c>
      <c r="J126" s="16">
        <v>0</v>
      </c>
      <c r="K126" s="16">
        <v>0</v>
      </c>
      <c r="L126" s="16">
        <v>0</v>
      </c>
      <c r="M126" s="16">
        <v>0</v>
      </c>
      <c r="N126" s="16">
        <f t="shared" si="5"/>
        <v>0</v>
      </c>
      <c r="O126" s="16">
        <f t="shared" si="6"/>
        <v>0</v>
      </c>
      <c r="P126" s="2">
        <v>187</v>
      </c>
    </row>
    <row r="127" spans="1:16" ht="13.5" customHeight="1" hidden="1" outlineLevel="2">
      <c r="A127" s="2" t="s">
        <v>238</v>
      </c>
      <c r="B127" s="2" t="s">
        <v>261</v>
      </c>
      <c r="C127" s="2" t="s">
        <v>262</v>
      </c>
      <c r="D127" s="16">
        <v>0</v>
      </c>
      <c r="E127" s="16">
        <v>65180.42</v>
      </c>
      <c r="F127" s="16">
        <v>-69310</v>
      </c>
      <c r="G127" s="16">
        <v>0</v>
      </c>
      <c r="H127" s="16">
        <f t="shared" si="4"/>
        <v>-4129.580000000002</v>
      </c>
      <c r="I127" s="16">
        <v>4129.58</v>
      </c>
      <c r="J127" s="16">
        <v>0</v>
      </c>
      <c r="K127" s="16">
        <v>0</v>
      </c>
      <c r="L127" s="16">
        <v>0</v>
      </c>
      <c r="M127" s="16">
        <v>0</v>
      </c>
      <c r="N127" s="16">
        <f t="shared" si="5"/>
        <v>4129.58</v>
      </c>
      <c r="O127" s="16">
        <f t="shared" si="6"/>
        <v>0</v>
      </c>
      <c r="P127" s="2">
        <v>220</v>
      </c>
    </row>
    <row r="128" spans="1:16" ht="13.5" customHeight="1" hidden="1" outlineLevel="2">
      <c r="A128" s="2" t="s">
        <v>238</v>
      </c>
      <c r="B128" s="2" t="s">
        <v>263</v>
      </c>
      <c r="C128" s="2" t="s">
        <v>264</v>
      </c>
      <c r="D128" s="16">
        <v>0</v>
      </c>
      <c r="E128" s="16">
        <v>0</v>
      </c>
      <c r="F128" s="16">
        <v>0</v>
      </c>
      <c r="G128" s="16">
        <v>0</v>
      </c>
      <c r="H128" s="16">
        <f t="shared" si="4"/>
        <v>0</v>
      </c>
      <c r="I128" s="16">
        <v>0</v>
      </c>
      <c r="J128" s="16">
        <v>0</v>
      </c>
      <c r="K128" s="16">
        <v>0</v>
      </c>
      <c r="L128" s="16">
        <v>0</v>
      </c>
      <c r="M128" s="16">
        <v>0</v>
      </c>
      <c r="N128" s="16">
        <f t="shared" si="5"/>
        <v>0</v>
      </c>
      <c r="O128" s="16">
        <f t="shared" si="6"/>
        <v>0</v>
      </c>
      <c r="P128" s="2">
        <v>217</v>
      </c>
    </row>
    <row r="129" spans="1:16" ht="13.5" customHeight="1" hidden="1" outlineLevel="2">
      <c r="A129" s="2" t="s">
        <v>238</v>
      </c>
      <c r="B129" s="2" t="s">
        <v>265</v>
      </c>
      <c r="C129" s="2" t="s">
        <v>266</v>
      </c>
      <c r="D129" s="16">
        <v>0</v>
      </c>
      <c r="E129" s="16">
        <v>0</v>
      </c>
      <c r="F129" s="16">
        <v>0</v>
      </c>
      <c r="G129" s="16">
        <v>0</v>
      </c>
      <c r="H129" s="16">
        <f t="shared" si="4"/>
        <v>0</v>
      </c>
      <c r="I129" s="16">
        <v>0</v>
      </c>
      <c r="J129" s="16">
        <v>0</v>
      </c>
      <c r="K129" s="16">
        <v>0</v>
      </c>
      <c r="L129" s="16">
        <v>0</v>
      </c>
      <c r="M129" s="16">
        <v>0</v>
      </c>
      <c r="N129" s="16">
        <f t="shared" si="5"/>
        <v>0</v>
      </c>
      <c r="O129" s="16">
        <f t="shared" si="6"/>
        <v>0</v>
      </c>
      <c r="P129" s="2">
        <v>216</v>
      </c>
    </row>
    <row r="130" spans="1:16" ht="13.5" customHeight="1" hidden="1" outlineLevel="2">
      <c r="A130" s="2" t="s">
        <v>238</v>
      </c>
      <c r="B130" s="2" t="s">
        <v>267</v>
      </c>
      <c r="C130" s="2" t="s">
        <v>268</v>
      </c>
      <c r="D130" s="16">
        <v>0</v>
      </c>
      <c r="E130" s="16">
        <v>80000</v>
      </c>
      <c r="F130" s="16">
        <v>190000</v>
      </c>
      <c r="G130" s="16">
        <v>0</v>
      </c>
      <c r="H130" s="16">
        <f t="shared" si="4"/>
        <v>270000</v>
      </c>
      <c r="I130" s="16">
        <v>35000</v>
      </c>
      <c r="J130" s="16">
        <v>0</v>
      </c>
      <c r="K130" s="16">
        <v>0</v>
      </c>
      <c r="L130" s="16">
        <v>0</v>
      </c>
      <c r="M130" s="16">
        <v>0</v>
      </c>
      <c r="N130" s="16">
        <f t="shared" si="5"/>
        <v>35000</v>
      </c>
      <c r="O130" s="16">
        <f t="shared" si="6"/>
        <v>305000</v>
      </c>
      <c r="P130" s="2">
        <v>251</v>
      </c>
    </row>
    <row r="131" spans="1:16" ht="13.5" customHeight="1" hidden="1" outlineLevel="2">
      <c r="A131" s="2" t="s">
        <v>238</v>
      </c>
      <c r="B131" s="2" t="s">
        <v>269</v>
      </c>
      <c r="C131" s="2" t="s">
        <v>270</v>
      </c>
      <c r="D131" s="16">
        <v>0</v>
      </c>
      <c r="E131" s="16">
        <v>120000</v>
      </c>
      <c r="F131" s="16">
        <v>511000</v>
      </c>
      <c r="G131" s="16">
        <v>0</v>
      </c>
      <c r="H131" s="16">
        <f t="shared" si="4"/>
        <v>631000</v>
      </c>
      <c r="I131" s="16">
        <v>0</v>
      </c>
      <c r="J131" s="16">
        <v>0</v>
      </c>
      <c r="K131" s="16">
        <v>0</v>
      </c>
      <c r="L131" s="16">
        <v>0</v>
      </c>
      <c r="M131" s="16">
        <v>-244721.83</v>
      </c>
      <c r="N131" s="16">
        <f t="shared" si="5"/>
        <v>-244721.83</v>
      </c>
      <c r="O131" s="16">
        <f t="shared" si="6"/>
        <v>386278.17000000004</v>
      </c>
      <c r="P131" s="2">
        <v>252</v>
      </c>
    </row>
    <row r="132" spans="1:16" ht="13.5" customHeight="1" hidden="1" outlineLevel="2">
      <c r="A132" s="2" t="s">
        <v>238</v>
      </c>
      <c r="B132" s="2" t="s">
        <v>271</v>
      </c>
      <c r="C132" s="2" t="s">
        <v>272</v>
      </c>
      <c r="D132" s="16">
        <v>0</v>
      </c>
      <c r="E132" s="16">
        <f>400000-3085422.3</f>
        <v>-2685422.3</v>
      </c>
      <c r="F132" s="16">
        <f>792050+1976336.81</f>
        <v>2768386.81</v>
      </c>
      <c r="G132" s="16">
        <v>0</v>
      </c>
      <c r="H132" s="16">
        <f t="shared" si="4"/>
        <v>82964.51000000024</v>
      </c>
      <c r="I132" s="16">
        <f>200000+1109085.49</f>
        <v>1309085.49</v>
      </c>
      <c r="J132" s="16">
        <v>0</v>
      </c>
      <c r="K132" s="16">
        <v>0</v>
      </c>
      <c r="L132" s="16">
        <v>0</v>
      </c>
      <c r="M132" s="16">
        <v>0</v>
      </c>
      <c r="N132" s="16">
        <f t="shared" si="5"/>
        <v>1309085.49</v>
      </c>
      <c r="O132" s="16">
        <f t="shared" si="6"/>
        <v>1392050.0000000002</v>
      </c>
      <c r="P132" s="2">
        <v>250</v>
      </c>
    </row>
    <row r="133" spans="1:16" ht="13.5" customHeight="1" hidden="1" outlineLevel="2">
      <c r="A133" s="2" t="s">
        <v>238</v>
      </c>
      <c r="B133" s="2" t="s">
        <v>273</v>
      </c>
      <c r="C133" s="2" t="s">
        <v>274</v>
      </c>
      <c r="D133" s="16">
        <v>0</v>
      </c>
      <c r="E133" s="16">
        <v>0</v>
      </c>
      <c r="F133" s="16">
        <v>0</v>
      </c>
      <c r="G133" s="16">
        <v>0</v>
      </c>
      <c r="H133" s="16">
        <f aca="true" t="shared" si="8" ref="H133:H151">D133+E133+F133+G133</f>
        <v>0</v>
      </c>
      <c r="I133" s="16">
        <v>0</v>
      </c>
      <c r="J133" s="16">
        <v>0</v>
      </c>
      <c r="K133" s="16">
        <v>0</v>
      </c>
      <c r="L133" s="16">
        <v>0</v>
      </c>
      <c r="M133" s="16">
        <v>244721.83</v>
      </c>
      <c r="N133" s="16">
        <f aca="true" t="shared" si="9" ref="N133:N151">M133+L133+K133+J133+I133</f>
        <v>244721.83</v>
      </c>
      <c r="O133" s="16">
        <f aca="true" t="shared" si="10" ref="O133:O151">H133+N133</f>
        <v>244721.83</v>
      </c>
      <c r="P133" s="2">
        <v>265</v>
      </c>
    </row>
    <row r="134" spans="1:16" ht="13.5" customHeight="1" hidden="1" outlineLevel="2">
      <c r="A134" s="2" t="s">
        <v>238</v>
      </c>
      <c r="B134" s="2" t="s">
        <v>275</v>
      </c>
      <c r="C134" s="2" t="s">
        <v>276</v>
      </c>
      <c r="D134" s="16">
        <v>0</v>
      </c>
      <c r="E134" s="16">
        <v>557993.5</v>
      </c>
      <c r="F134" s="16">
        <v>337600</v>
      </c>
      <c r="G134" s="16">
        <v>0</v>
      </c>
      <c r="H134" s="16">
        <f t="shared" si="8"/>
        <v>895593.5</v>
      </c>
      <c r="I134" s="16">
        <v>95350</v>
      </c>
      <c r="J134" s="16">
        <v>0</v>
      </c>
      <c r="K134" s="16">
        <v>0</v>
      </c>
      <c r="L134" s="16">
        <v>0</v>
      </c>
      <c r="M134" s="16">
        <v>0</v>
      </c>
      <c r="N134" s="16">
        <f t="shared" si="9"/>
        <v>95350</v>
      </c>
      <c r="O134" s="16">
        <f t="shared" si="10"/>
        <v>990943.5</v>
      </c>
      <c r="P134" s="2">
        <v>336</v>
      </c>
    </row>
    <row r="135" spans="1:16" ht="13.5" customHeight="1" hidden="1" outlineLevel="2">
      <c r="A135" s="2" t="s">
        <v>238</v>
      </c>
      <c r="B135" s="2" t="s">
        <v>277</v>
      </c>
      <c r="C135" s="2" t="s">
        <v>278</v>
      </c>
      <c r="D135" s="16">
        <v>0</v>
      </c>
      <c r="E135" s="16">
        <v>280000</v>
      </c>
      <c r="F135" s="16">
        <v>497500</v>
      </c>
      <c r="G135" s="16">
        <v>25000</v>
      </c>
      <c r="H135" s="16">
        <f t="shared" si="8"/>
        <v>802500</v>
      </c>
      <c r="I135" s="16">
        <v>785250</v>
      </c>
      <c r="J135" s="16">
        <v>0</v>
      </c>
      <c r="K135" s="16">
        <v>0</v>
      </c>
      <c r="L135" s="16">
        <v>0</v>
      </c>
      <c r="M135" s="16">
        <v>0</v>
      </c>
      <c r="N135" s="16">
        <f t="shared" si="9"/>
        <v>785250</v>
      </c>
      <c r="O135" s="16">
        <f t="shared" si="10"/>
        <v>1587750</v>
      </c>
      <c r="P135" s="2">
        <v>335</v>
      </c>
    </row>
    <row r="136" spans="1:16" ht="13.5" customHeight="1" hidden="1" outlineLevel="2">
      <c r="A136" s="2" t="s">
        <v>238</v>
      </c>
      <c r="B136" s="2" t="s">
        <v>279</v>
      </c>
      <c r="C136" s="2" t="s">
        <v>280</v>
      </c>
      <c r="D136" s="16">
        <v>0</v>
      </c>
      <c r="E136" s="16">
        <v>3500</v>
      </c>
      <c r="F136" s="16">
        <v>0</v>
      </c>
      <c r="G136" s="16">
        <v>0</v>
      </c>
      <c r="H136" s="16">
        <f t="shared" si="8"/>
        <v>3500</v>
      </c>
      <c r="I136" s="16">
        <v>0</v>
      </c>
      <c r="J136" s="16">
        <v>0</v>
      </c>
      <c r="K136" s="16">
        <v>0</v>
      </c>
      <c r="L136" s="16">
        <v>0</v>
      </c>
      <c r="M136" s="16">
        <f>256500+300000</f>
        <v>556500</v>
      </c>
      <c r="N136" s="16">
        <f t="shared" si="9"/>
        <v>556500</v>
      </c>
      <c r="O136" s="16">
        <f t="shared" si="10"/>
        <v>560000</v>
      </c>
      <c r="P136" s="2">
        <v>353</v>
      </c>
    </row>
    <row r="137" spans="1:16" ht="13.5" customHeight="1" hidden="1" outlineLevel="2">
      <c r="A137" s="2" t="s">
        <v>238</v>
      </c>
      <c r="B137" s="2" t="s">
        <v>281</v>
      </c>
      <c r="C137" s="2" t="s">
        <v>282</v>
      </c>
      <c r="D137" s="16">
        <v>0</v>
      </c>
      <c r="E137" s="16">
        <f>350000-300000</f>
        <v>50000</v>
      </c>
      <c r="F137" s="16">
        <v>60000</v>
      </c>
      <c r="G137" s="16">
        <v>0</v>
      </c>
      <c r="H137" s="16">
        <f t="shared" si="8"/>
        <v>110000</v>
      </c>
      <c r="I137" s="16">
        <v>130000</v>
      </c>
      <c r="J137" s="16">
        <v>0</v>
      </c>
      <c r="K137" s="16">
        <v>0</v>
      </c>
      <c r="L137" s="16">
        <v>0</v>
      </c>
      <c r="M137" s="16">
        <v>0</v>
      </c>
      <c r="N137" s="16">
        <f t="shared" si="9"/>
        <v>130000</v>
      </c>
      <c r="O137" s="16">
        <f t="shared" si="10"/>
        <v>240000</v>
      </c>
      <c r="P137" s="2">
        <v>354</v>
      </c>
    </row>
    <row r="138" spans="1:16" ht="13.5" customHeight="1" hidden="1" outlineLevel="2">
      <c r="A138" s="2" t="s">
        <v>238</v>
      </c>
      <c r="B138" s="2" t="s">
        <v>283</v>
      </c>
      <c r="C138" s="2" t="s">
        <v>284</v>
      </c>
      <c r="D138" s="16">
        <v>0</v>
      </c>
      <c r="E138" s="16">
        <v>0</v>
      </c>
      <c r="F138" s="16">
        <v>0</v>
      </c>
      <c r="G138" s="16">
        <v>0</v>
      </c>
      <c r="H138" s="16">
        <f t="shared" si="8"/>
        <v>0</v>
      </c>
      <c r="I138" s="16">
        <v>0</v>
      </c>
      <c r="J138" s="16">
        <v>0</v>
      </c>
      <c r="K138" s="16">
        <v>0</v>
      </c>
      <c r="L138" s="16">
        <v>0</v>
      </c>
      <c r="M138" s="16">
        <v>0</v>
      </c>
      <c r="N138" s="16">
        <f t="shared" si="9"/>
        <v>0</v>
      </c>
      <c r="O138" s="16">
        <f t="shared" si="10"/>
        <v>0</v>
      </c>
      <c r="P138" s="2">
        <v>356</v>
      </c>
    </row>
    <row r="139" spans="1:17" ht="13.5" customHeight="1" hidden="1" outlineLevel="1">
      <c r="A139" s="3" t="s">
        <v>309</v>
      </c>
      <c r="B139" s="2"/>
      <c r="C139" s="2"/>
      <c r="D139" s="17">
        <f aca="true" t="shared" si="11" ref="D139:O139">SUBTOTAL(9,D114:D138)</f>
        <v>0</v>
      </c>
      <c r="E139" s="17">
        <f t="shared" si="11"/>
        <v>-1700449.04</v>
      </c>
      <c r="F139" s="17">
        <f t="shared" si="11"/>
        <v>4695290.12</v>
      </c>
      <c r="G139" s="17">
        <f t="shared" si="11"/>
        <v>25000</v>
      </c>
      <c r="H139" s="17">
        <f t="shared" si="11"/>
        <v>3019841.08</v>
      </c>
      <c r="I139" s="17">
        <f t="shared" si="11"/>
        <v>2180402.42</v>
      </c>
      <c r="J139" s="17">
        <f t="shared" si="11"/>
        <v>0</v>
      </c>
      <c r="K139" s="17">
        <f t="shared" si="11"/>
        <v>0</v>
      </c>
      <c r="L139" s="17">
        <f t="shared" si="11"/>
        <v>0</v>
      </c>
      <c r="M139" s="17">
        <f t="shared" si="11"/>
        <v>556500</v>
      </c>
      <c r="N139" s="17">
        <f t="shared" si="11"/>
        <v>2736902.42</v>
      </c>
      <c r="O139" s="17">
        <f t="shared" si="11"/>
        <v>5756743.5</v>
      </c>
      <c r="P139" s="2"/>
      <c r="Q139" s="20"/>
    </row>
    <row r="140" spans="1:16" ht="13.5" customHeight="1" hidden="1" outlineLevel="2">
      <c r="A140" s="2" t="s">
        <v>285</v>
      </c>
      <c r="B140" s="2" t="s">
        <v>286</v>
      </c>
      <c r="C140" s="2" t="s">
        <v>287</v>
      </c>
      <c r="D140" s="16">
        <v>0</v>
      </c>
      <c r="E140" s="16">
        <v>0</v>
      </c>
      <c r="F140" s="16">
        <v>0</v>
      </c>
      <c r="G140" s="16">
        <v>0</v>
      </c>
      <c r="H140" s="16">
        <f t="shared" si="8"/>
        <v>0</v>
      </c>
      <c r="I140" s="16">
        <v>0</v>
      </c>
      <c r="J140" s="16">
        <v>0</v>
      </c>
      <c r="K140" s="16">
        <v>0</v>
      </c>
      <c r="L140" s="16">
        <v>0</v>
      </c>
      <c r="M140" s="16">
        <v>0</v>
      </c>
      <c r="N140" s="16">
        <f t="shared" si="9"/>
        <v>0</v>
      </c>
      <c r="O140" s="16">
        <f t="shared" si="10"/>
        <v>0</v>
      </c>
      <c r="P140" s="2">
        <v>260</v>
      </c>
    </row>
    <row r="141" spans="1:16" ht="13.5" customHeight="1" hidden="1" outlineLevel="2">
      <c r="A141" s="2" t="s">
        <v>285</v>
      </c>
      <c r="B141" s="2" t="s">
        <v>288</v>
      </c>
      <c r="C141" s="2" t="s">
        <v>289</v>
      </c>
      <c r="D141" s="16">
        <v>0</v>
      </c>
      <c r="E141" s="16">
        <v>0</v>
      </c>
      <c r="F141" s="16">
        <v>0</v>
      </c>
      <c r="G141" s="16">
        <v>0</v>
      </c>
      <c r="H141" s="16">
        <f t="shared" si="8"/>
        <v>0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f t="shared" si="9"/>
        <v>0</v>
      </c>
      <c r="O141" s="16">
        <f t="shared" si="10"/>
        <v>0</v>
      </c>
      <c r="P141" s="2">
        <v>261</v>
      </c>
    </row>
    <row r="142" spans="1:16" ht="13.5" customHeight="1" hidden="1" outlineLevel="2">
      <c r="A142" s="2" t="s">
        <v>285</v>
      </c>
      <c r="B142" s="2" t="s">
        <v>290</v>
      </c>
      <c r="C142" s="2" t="s">
        <v>291</v>
      </c>
      <c r="D142" s="16">
        <v>0</v>
      </c>
      <c r="E142" s="16">
        <v>62000</v>
      </c>
      <c r="F142" s="16">
        <v>80000</v>
      </c>
      <c r="G142" s="16">
        <v>144000</v>
      </c>
      <c r="H142" s="16">
        <f t="shared" si="8"/>
        <v>286000</v>
      </c>
      <c r="I142" s="16">
        <v>320000</v>
      </c>
      <c r="J142" s="16">
        <v>0</v>
      </c>
      <c r="K142" s="16">
        <v>0</v>
      </c>
      <c r="L142" s="16">
        <v>0</v>
      </c>
      <c r="M142" s="16">
        <v>0</v>
      </c>
      <c r="N142" s="16">
        <f>M142+L142+K142+J142+I142</f>
        <v>320000</v>
      </c>
      <c r="O142" s="16">
        <f t="shared" si="10"/>
        <v>606000</v>
      </c>
      <c r="P142" s="2">
        <v>338</v>
      </c>
    </row>
    <row r="143" spans="1:16" ht="13.5" customHeight="1" hidden="1" outlineLevel="2">
      <c r="A143" s="2" t="s">
        <v>285</v>
      </c>
      <c r="B143" s="2" t="s">
        <v>292</v>
      </c>
      <c r="C143" s="2" t="s">
        <v>293</v>
      </c>
      <c r="D143" s="16">
        <v>0</v>
      </c>
      <c r="E143" s="16">
        <v>167500</v>
      </c>
      <c r="F143" s="16">
        <v>0</v>
      </c>
      <c r="G143" s="16">
        <v>48000</v>
      </c>
      <c r="H143" s="16">
        <f t="shared" si="8"/>
        <v>215500</v>
      </c>
      <c r="I143" s="16">
        <v>0</v>
      </c>
      <c r="J143" s="16">
        <v>0</v>
      </c>
      <c r="K143" s="16">
        <v>1020000</v>
      </c>
      <c r="L143" s="16">
        <v>0</v>
      </c>
      <c r="M143" s="16">
        <v>0</v>
      </c>
      <c r="N143" s="16">
        <f t="shared" si="9"/>
        <v>1020000</v>
      </c>
      <c r="O143" s="16">
        <f t="shared" si="10"/>
        <v>1235500</v>
      </c>
      <c r="P143" s="2">
        <v>371</v>
      </c>
    </row>
    <row r="144" spans="1:16" ht="13.5" customHeight="1" hidden="1" outlineLevel="1">
      <c r="A144" s="3" t="s">
        <v>310</v>
      </c>
      <c r="B144" s="2"/>
      <c r="C144" s="2"/>
      <c r="D144" s="17">
        <f aca="true" t="shared" si="12" ref="D144:O144">SUBTOTAL(9,D140:D143)</f>
        <v>0</v>
      </c>
      <c r="E144" s="17">
        <f t="shared" si="12"/>
        <v>229500</v>
      </c>
      <c r="F144" s="17">
        <f t="shared" si="12"/>
        <v>80000</v>
      </c>
      <c r="G144" s="17">
        <f t="shared" si="12"/>
        <v>192000</v>
      </c>
      <c r="H144" s="17">
        <f t="shared" si="12"/>
        <v>501500</v>
      </c>
      <c r="I144" s="17">
        <f t="shared" si="12"/>
        <v>320000</v>
      </c>
      <c r="J144" s="17">
        <f t="shared" si="12"/>
        <v>0</v>
      </c>
      <c r="K144" s="17">
        <f t="shared" si="12"/>
        <v>1020000</v>
      </c>
      <c r="L144" s="17">
        <f t="shared" si="12"/>
        <v>0</v>
      </c>
      <c r="M144" s="17">
        <f t="shared" si="12"/>
        <v>0</v>
      </c>
      <c r="N144" s="17">
        <f t="shared" si="12"/>
        <v>1340000</v>
      </c>
      <c r="O144" s="17">
        <f t="shared" si="12"/>
        <v>1841500</v>
      </c>
      <c r="P144" s="2"/>
    </row>
    <row r="145" spans="1:16" ht="13.5" customHeight="1" hidden="1" outlineLevel="2">
      <c r="A145" s="2" t="s">
        <v>294</v>
      </c>
      <c r="B145" s="2" t="s">
        <v>295</v>
      </c>
      <c r="C145" s="2" t="s">
        <v>296</v>
      </c>
      <c r="D145" s="16">
        <v>0</v>
      </c>
      <c r="E145" s="16">
        <v>35500</v>
      </c>
      <c r="F145" s="16">
        <f>1380400+345837.98</f>
        <v>1726237.98</v>
      </c>
      <c r="G145" s="16">
        <v>96000</v>
      </c>
      <c r="H145" s="16">
        <f t="shared" si="8"/>
        <v>1857737.98</v>
      </c>
      <c r="I145" s="16">
        <v>0</v>
      </c>
      <c r="J145" s="16">
        <v>-345837.98</v>
      </c>
      <c r="K145" s="16">
        <v>0</v>
      </c>
      <c r="L145" s="16">
        <v>0</v>
      </c>
      <c r="M145" s="16">
        <v>0</v>
      </c>
      <c r="N145" s="16">
        <f t="shared" si="9"/>
        <v>-345837.98</v>
      </c>
      <c r="O145" s="16">
        <f t="shared" si="10"/>
        <v>1511900</v>
      </c>
      <c r="P145" s="2">
        <v>285</v>
      </c>
    </row>
    <row r="146" spans="1:16" ht="13.5" customHeight="1" hidden="1" outlineLevel="2">
      <c r="A146" s="2" t="s">
        <v>294</v>
      </c>
      <c r="B146" s="2" t="s">
        <v>297</v>
      </c>
      <c r="C146" s="2" t="s">
        <v>298</v>
      </c>
      <c r="D146" s="16">
        <v>0</v>
      </c>
      <c r="E146" s="16">
        <v>179800</v>
      </c>
      <c r="F146" s="16">
        <v>584180</v>
      </c>
      <c r="G146" s="16">
        <v>75320</v>
      </c>
      <c r="H146" s="16">
        <f t="shared" si="8"/>
        <v>839300</v>
      </c>
      <c r="I146" s="16">
        <v>0</v>
      </c>
      <c r="J146" s="16">
        <v>324000</v>
      </c>
      <c r="K146" s="16">
        <v>0</v>
      </c>
      <c r="L146" s="16">
        <v>0</v>
      </c>
      <c r="M146" s="16">
        <v>0</v>
      </c>
      <c r="N146" s="16">
        <f t="shared" si="9"/>
        <v>324000</v>
      </c>
      <c r="O146" s="16">
        <f t="shared" si="10"/>
        <v>1163300</v>
      </c>
      <c r="P146" s="2">
        <v>346</v>
      </c>
    </row>
    <row r="147" spans="1:16" ht="13.5" customHeight="1" hidden="1" outlineLevel="1">
      <c r="A147" s="3" t="s">
        <v>311</v>
      </c>
      <c r="B147" s="2"/>
      <c r="C147" s="2"/>
      <c r="D147" s="17">
        <f aca="true" t="shared" si="13" ref="D147:O147">SUBTOTAL(9,D145:D146)</f>
        <v>0</v>
      </c>
      <c r="E147" s="17">
        <f t="shared" si="13"/>
        <v>215300</v>
      </c>
      <c r="F147" s="17">
        <f t="shared" si="13"/>
        <v>2310417.98</v>
      </c>
      <c r="G147" s="17">
        <f t="shared" si="13"/>
        <v>171320</v>
      </c>
      <c r="H147" s="17">
        <f t="shared" si="13"/>
        <v>2697037.98</v>
      </c>
      <c r="I147" s="17">
        <f t="shared" si="13"/>
        <v>0</v>
      </c>
      <c r="J147" s="17">
        <f t="shared" si="13"/>
        <v>-21837.97999999998</v>
      </c>
      <c r="K147" s="17">
        <f t="shared" si="13"/>
        <v>0</v>
      </c>
      <c r="L147" s="17">
        <f t="shared" si="13"/>
        <v>0</v>
      </c>
      <c r="M147" s="17">
        <f t="shared" si="13"/>
        <v>0</v>
      </c>
      <c r="N147" s="17">
        <f t="shared" si="13"/>
        <v>-21837.97999999998</v>
      </c>
      <c r="O147" s="17">
        <f t="shared" si="13"/>
        <v>2675200</v>
      </c>
      <c r="P147" s="2"/>
    </row>
    <row r="148" spans="1:16" ht="13.5" customHeight="1" hidden="1" outlineLevel="2">
      <c r="A148" s="2" t="s">
        <v>299</v>
      </c>
      <c r="B148" s="2" t="s">
        <v>300</v>
      </c>
      <c r="C148" s="2" t="s">
        <v>301</v>
      </c>
      <c r="D148" s="16">
        <v>0</v>
      </c>
      <c r="E148" s="16">
        <f>1200000-1247549.35</f>
        <v>-47549.35000000009</v>
      </c>
      <c r="F148" s="16">
        <f>734000+1340623.55</f>
        <v>2074623.55</v>
      </c>
      <c r="G148" s="16">
        <v>0</v>
      </c>
      <c r="H148" s="16">
        <f t="shared" si="8"/>
        <v>2027074.2</v>
      </c>
      <c r="I148" s="16">
        <v>90000</v>
      </c>
      <c r="J148" s="16">
        <v>-93074.2</v>
      </c>
      <c r="K148" s="16">
        <v>0</v>
      </c>
      <c r="L148" s="16">
        <v>0</v>
      </c>
      <c r="M148" s="16">
        <v>0</v>
      </c>
      <c r="N148" s="16">
        <f t="shared" si="9"/>
        <v>-3074.199999999997</v>
      </c>
      <c r="O148" s="16">
        <f t="shared" si="10"/>
        <v>2024000</v>
      </c>
      <c r="P148" s="2">
        <v>322</v>
      </c>
    </row>
    <row r="149" spans="1:16" ht="13.5" customHeight="1" hidden="1" outlineLevel="1">
      <c r="A149" s="3" t="s">
        <v>312</v>
      </c>
      <c r="B149" s="2"/>
      <c r="C149" s="2"/>
      <c r="D149" s="17">
        <f aca="true" t="shared" si="14" ref="D149:O149">SUBTOTAL(9,D148:D148)</f>
        <v>0</v>
      </c>
      <c r="E149" s="17">
        <f t="shared" si="14"/>
        <v>-47549.35000000009</v>
      </c>
      <c r="F149" s="17">
        <f t="shared" si="14"/>
        <v>2074623.55</v>
      </c>
      <c r="G149" s="17">
        <f t="shared" si="14"/>
        <v>0</v>
      </c>
      <c r="H149" s="17">
        <f t="shared" si="14"/>
        <v>2027074.2</v>
      </c>
      <c r="I149" s="17">
        <f t="shared" si="14"/>
        <v>90000</v>
      </c>
      <c r="J149" s="17">
        <f t="shared" si="14"/>
        <v>-93074.2</v>
      </c>
      <c r="K149" s="17">
        <f t="shared" si="14"/>
        <v>0</v>
      </c>
      <c r="L149" s="17">
        <f t="shared" si="14"/>
        <v>0</v>
      </c>
      <c r="M149" s="17">
        <f t="shared" si="14"/>
        <v>0</v>
      </c>
      <c r="N149" s="17">
        <f t="shared" si="14"/>
        <v>-3074.199999999997</v>
      </c>
      <c r="O149" s="17">
        <f t="shared" si="14"/>
        <v>2024000</v>
      </c>
      <c r="P149" s="2"/>
    </row>
    <row r="150" spans="1:16" ht="13.5" customHeight="1" hidden="1" outlineLevel="2">
      <c r="A150" s="2" t="s">
        <v>302</v>
      </c>
      <c r="B150" s="2" t="s">
        <v>303</v>
      </c>
      <c r="C150" s="2" t="s">
        <v>304</v>
      </c>
      <c r="D150" s="16">
        <v>0</v>
      </c>
      <c r="E150" s="16">
        <v>50000</v>
      </c>
      <c r="F150" s="16">
        <v>81000</v>
      </c>
      <c r="G150" s="16">
        <v>0</v>
      </c>
      <c r="H150" s="16">
        <f t="shared" si="8"/>
        <v>131000</v>
      </c>
      <c r="I150" s="16">
        <v>300000</v>
      </c>
      <c r="J150" s="16">
        <v>0</v>
      </c>
      <c r="K150" s="16">
        <v>0</v>
      </c>
      <c r="L150" s="16">
        <v>0</v>
      </c>
      <c r="M150" s="16">
        <v>0</v>
      </c>
      <c r="N150" s="16">
        <f>M150+L150+K150+J150+I150</f>
        <v>300000</v>
      </c>
      <c r="O150" s="16">
        <f t="shared" si="10"/>
        <v>431000</v>
      </c>
      <c r="P150" s="2">
        <v>359</v>
      </c>
    </row>
    <row r="151" spans="1:16" ht="13.5" customHeight="1" hidden="1" outlineLevel="2">
      <c r="A151" s="2" t="s">
        <v>302</v>
      </c>
      <c r="B151" s="2" t="s">
        <v>305</v>
      </c>
      <c r="C151" s="2" t="s">
        <v>306</v>
      </c>
      <c r="D151" s="16">
        <v>0</v>
      </c>
      <c r="E151" s="16">
        <v>260000</v>
      </c>
      <c r="F151" s="16">
        <v>0</v>
      </c>
      <c r="G151" s="16">
        <v>50000</v>
      </c>
      <c r="H151" s="16">
        <f t="shared" si="8"/>
        <v>310000</v>
      </c>
      <c r="I151" s="16">
        <v>1700000</v>
      </c>
      <c r="J151" s="16">
        <v>0</v>
      </c>
      <c r="K151" s="16">
        <v>0</v>
      </c>
      <c r="L151" s="16">
        <v>0</v>
      </c>
      <c r="M151" s="16">
        <v>0</v>
      </c>
      <c r="N151" s="16">
        <f t="shared" si="9"/>
        <v>1700000</v>
      </c>
      <c r="O151" s="16">
        <f t="shared" si="10"/>
        <v>2010000</v>
      </c>
      <c r="P151" s="2">
        <v>362</v>
      </c>
    </row>
    <row r="152" spans="1:16" ht="13.5" customHeight="1" hidden="1" outlineLevel="1">
      <c r="A152" s="3" t="s">
        <v>313</v>
      </c>
      <c r="B152" s="2"/>
      <c r="C152" s="2"/>
      <c r="D152" s="17">
        <f aca="true" t="shared" si="15" ref="D152:O152">SUBTOTAL(9,D150:D151)</f>
        <v>0</v>
      </c>
      <c r="E152" s="17">
        <f t="shared" si="15"/>
        <v>310000</v>
      </c>
      <c r="F152" s="17">
        <f t="shared" si="15"/>
        <v>81000</v>
      </c>
      <c r="G152" s="17">
        <f t="shared" si="15"/>
        <v>50000</v>
      </c>
      <c r="H152" s="17">
        <f t="shared" si="15"/>
        <v>441000</v>
      </c>
      <c r="I152" s="17">
        <f t="shared" si="15"/>
        <v>2000000</v>
      </c>
      <c r="J152" s="17">
        <f t="shared" si="15"/>
        <v>0</v>
      </c>
      <c r="K152" s="17">
        <f t="shared" si="15"/>
        <v>0</v>
      </c>
      <c r="L152" s="17">
        <f t="shared" si="15"/>
        <v>0</v>
      </c>
      <c r="M152" s="17">
        <f t="shared" si="15"/>
        <v>0</v>
      </c>
      <c r="N152" s="17">
        <f t="shared" si="15"/>
        <v>2000000</v>
      </c>
      <c r="O152" s="17">
        <f t="shared" si="15"/>
        <v>2441000</v>
      </c>
      <c r="P152" s="2"/>
    </row>
    <row r="153" spans="1:16" ht="13.5" customHeight="1" collapsed="1">
      <c r="A153" s="3" t="s">
        <v>314</v>
      </c>
      <c r="B153" s="2"/>
      <c r="C153" s="2"/>
      <c r="D153" s="17">
        <f aca="true" t="shared" si="16" ref="D153:O153">SUBTOTAL(9,D2:D151)</f>
        <v>2196054.75</v>
      </c>
      <c r="E153" s="17">
        <f t="shared" si="16"/>
        <v>704360.74</v>
      </c>
      <c r="F153" s="17">
        <f t="shared" si="16"/>
        <v>11307502.05</v>
      </c>
      <c r="G153" s="17">
        <f t="shared" si="16"/>
        <v>5123828.2</v>
      </c>
      <c r="H153" s="17">
        <f t="shared" si="16"/>
        <v>19331745.74</v>
      </c>
      <c r="I153" s="17">
        <f t="shared" si="16"/>
        <v>5105632.42</v>
      </c>
      <c r="J153" s="17">
        <f t="shared" si="16"/>
        <v>1129831.18</v>
      </c>
      <c r="K153" s="17">
        <f t="shared" si="16"/>
        <v>2110708.1799999997</v>
      </c>
      <c r="L153" s="17">
        <f t="shared" si="16"/>
        <v>0</v>
      </c>
      <c r="M153" s="17">
        <f t="shared" si="16"/>
        <v>556500</v>
      </c>
      <c r="N153" s="17">
        <f>SUBTOTAL(9,N2:N151)</f>
        <v>8902671.780000001</v>
      </c>
      <c r="O153" s="17">
        <f t="shared" si="16"/>
        <v>28234417.520000003</v>
      </c>
      <c r="P153" s="2"/>
    </row>
    <row r="154" spans="2:17" ht="13.5" customHeight="1">
      <c r="B154"/>
      <c r="C154"/>
      <c r="D154"/>
      <c r="E154"/>
      <c r="F154"/>
      <c r="G154"/>
      <c r="H154" s="23" t="s">
        <v>334</v>
      </c>
      <c r="I154" s="17">
        <f>SUM(I153:L153)</f>
        <v>8346171.779999999</v>
      </c>
      <c r="J154"/>
      <c r="K154"/>
      <c r="L154"/>
      <c r="M154"/>
      <c r="N154"/>
      <c r="O154"/>
      <c r="P154"/>
      <c r="Q154"/>
    </row>
    <row r="155" spans="2:17" ht="13.5" customHeight="1"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</row>
    <row r="156" spans="2:17" ht="13.5" customHeight="1"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</row>
    <row r="157" spans="2:17" ht="13.5" customHeight="1"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</row>
    <row r="158" spans="2:17" ht="13.5" customHeight="1"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</row>
    <row r="159" spans="2:17" ht="13.5" customHeight="1"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</row>
    <row r="160" spans="2:17" ht="13.5" customHeight="1"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</row>
    <row r="161" spans="2:17" ht="13.5" customHeight="1"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</row>
    <row r="162" spans="2:17" ht="13.5" customHeight="1"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</row>
  </sheetData>
  <printOptions/>
  <pageMargins left="0.2362204724409449" right="0.15748031496062992" top="1.1811023622047245" bottom="0.35433070866141736" header="0.07874015748031496" footer="0.07874015748031496"/>
  <pageSetup fitToHeight="4" fitToWidth="1" horizontalDpi="600" verticalDpi="600" orientation="landscape" scale="76" r:id="rId1"/>
  <headerFooter alignWithMargins="0">
    <oddHeader>&amp;C&amp;"Arial,Negrita"
INSTITUTO NACIONAL DE ASTROFISICA OPTICA Y ELECTRONICA
INGRESOS DE PROYECTOS EXTERNOS POR CAPITULO
EJERCICIO: 2008    PERIODO: ENERO-DICIEMBRE     F.F.: 4-CONACYT</oddHeader>
    <oddFooter>&amp;L&amp;"Arial"&amp;8
26-Ene-2009 11:31&amp;R&amp;"Arial"&amp;8Hoja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Q154"/>
  <sheetViews>
    <sheetView workbookViewId="0" topLeftCell="D1">
      <selection activeCell="O153" sqref="O153"/>
    </sheetView>
  </sheetViews>
  <sheetFormatPr defaultColWidth="11.421875" defaultRowHeight="13.5" customHeight="1" outlineLevelRow="2"/>
  <cols>
    <col min="1" max="1" width="4.00390625" style="1" customWidth="1"/>
    <col min="2" max="2" width="12.7109375" style="1" customWidth="1"/>
    <col min="3" max="3" width="42.57421875" style="1" bestFit="1" customWidth="1"/>
    <col min="4" max="5" width="10.00390625" style="6" bestFit="1" customWidth="1"/>
    <col min="6" max="6" width="10.8515625" style="6" bestFit="1" customWidth="1"/>
    <col min="7" max="7" width="10.00390625" style="6" bestFit="1" customWidth="1"/>
    <col min="8" max="8" width="11.28125" style="6" bestFit="1" customWidth="1"/>
    <col min="9" max="9" width="10.8515625" style="6" bestFit="1" customWidth="1"/>
    <col min="10" max="11" width="10.00390625" style="6" bestFit="1" customWidth="1"/>
    <col min="12" max="12" width="8.28125" style="6" bestFit="1" customWidth="1"/>
    <col min="13" max="13" width="9.57421875" style="6" bestFit="1" customWidth="1"/>
    <col min="14" max="14" width="10.421875" style="6" bestFit="1" customWidth="1"/>
    <col min="15" max="15" width="10.8515625" style="6" bestFit="1" customWidth="1"/>
    <col min="16" max="16" width="0" style="1" hidden="1" customWidth="1"/>
    <col min="17" max="16384" width="11.421875" style="1" customWidth="1"/>
  </cols>
  <sheetData>
    <row r="1" spans="1:16" ht="31.5" customHeight="1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315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316</v>
      </c>
      <c r="O1" s="5" t="s">
        <v>317</v>
      </c>
      <c r="P1" s="4" t="s">
        <v>15</v>
      </c>
    </row>
    <row r="2" spans="1:16" ht="13.5" customHeight="1" hidden="1" outlineLevel="2">
      <c r="A2" s="2" t="s">
        <v>16</v>
      </c>
      <c r="B2" s="2" t="s">
        <v>17</v>
      </c>
      <c r="C2" s="2" t="s">
        <v>18</v>
      </c>
      <c r="D2" s="16">
        <v>0</v>
      </c>
      <c r="E2" s="16">
        <v>0</v>
      </c>
      <c r="F2" s="16">
        <v>0</v>
      </c>
      <c r="G2" s="16">
        <v>0</v>
      </c>
      <c r="H2" s="16">
        <f>D2+E2+F2+G2</f>
        <v>0</v>
      </c>
      <c r="I2" s="16">
        <v>0</v>
      </c>
      <c r="J2" s="16">
        <v>0</v>
      </c>
      <c r="K2" s="16">
        <v>0</v>
      </c>
      <c r="L2" s="16">
        <v>0</v>
      </c>
      <c r="M2" s="16">
        <v>0</v>
      </c>
      <c r="N2" s="16">
        <f>M2+L2+K2+J2+I2</f>
        <v>0</v>
      </c>
      <c r="O2" s="16">
        <f>H2+N2</f>
        <v>0</v>
      </c>
      <c r="P2" s="2">
        <v>212</v>
      </c>
    </row>
    <row r="3" spans="1:16" ht="13.5" customHeight="1" hidden="1" outlineLevel="2">
      <c r="A3" s="2" t="s">
        <v>16</v>
      </c>
      <c r="B3" s="2" t="s">
        <v>19</v>
      </c>
      <c r="C3" s="2" t="s">
        <v>20</v>
      </c>
      <c r="D3" s="16">
        <v>0</v>
      </c>
      <c r="E3" s="16">
        <v>0</v>
      </c>
      <c r="F3" s="16">
        <v>0</v>
      </c>
      <c r="G3" s="16">
        <v>0</v>
      </c>
      <c r="H3" s="16">
        <f aca="true" t="shared" si="0" ref="H3:H67">D3+E3+F3+G3</f>
        <v>0</v>
      </c>
      <c r="I3" s="16">
        <v>0</v>
      </c>
      <c r="J3" s="16">
        <v>0</v>
      </c>
      <c r="K3" s="16">
        <v>0</v>
      </c>
      <c r="L3" s="16">
        <v>0</v>
      </c>
      <c r="M3" s="16">
        <v>0</v>
      </c>
      <c r="N3" s="16">
        <f aca="true" t="shared" si="1" ref="N3:N67">M3+L3+K3+J3+I3</f>
        <v>0</v>
      </c>
      <c r="O3" s="16">
        <f aca="true" t="shared" si="2" ref="O3:O67">H3+N3</f>
        <v>0</v>
      </c>
      <c r="P3" s="2">
        <v>210</v>
      </c>
    </row>
    <row r="4" spans="1:16" ht="13.5" customHeight="1" hidden="1" outlineLevel="2">
      <c r="A4" s="2" t="s">
        <v>16</v>
      </c>
      <c r="B4" s="2" t="s">
        <v>21</v>
      </c>
      <c r="C4" s="2" t="s">
        <v>22</v>
      </c>
      <c r="D4" s="16">
        <v>0</v>
      </c>
      <c r="E4" s="16">
        <v>0</v>
      </c>
      <c r="F4" s="16">
        <v>0</v>
      </c>
      <c r="G4" s="16">
        <v>0</v>
      </c>
      <c r="H4" s="16">
        <f t="shared" si="0"/>
        <v>0</v>
      </c>
      <c r="I4" s="16">
        <v>0</v>
      </c>
      <c r="J4" s="16">
        <v>0</v>
      </c>
      <c r="K4" s="16">
        <v>0</v>
      </c>
      <c r="L4" s="16">
        <v>0</v>
      </c>
      <c r="M4" s="16">
        <v>0</v>
      </c>
      <c r="N4" s="16">
        <f t="shared" si="1"/>
        <v>0</v>
      </c>
      <c r="O4" s="16">
        <f t="shared" si="2"/>
        <v>0</v>
      </c>
      <c r="P4" s="2">
        <v>207</v>
      </c>
    </row>
    <row r="5" spans="1:16" ht="13.5" customHeight="1" hidden="1" outlineLevel="2">
      <c r="A5" s="2" t="s">
        <v>16</v>
      </c>
      <c r="B5" s="2" t="s">
        <v>23</v>
      </c>
      <c r="C5" s="2" t="s">
        <v>24</v>
      </c>
      <c r="D5" s="16">
        <v>0</v>
      </c>
      <c r="E5" s="16">
        <v>0</v>
      </c>
      <c r="F5" s="16">
        <v>0</v>
      </c>
      <c r="G5" s="16">
        <v>0</v>
      </c>
      <c r="H5" s="16">
        <f t="shared" si="0"/>
        <v>0</v>
      </c>
      <c r="I5" s="16">
        <v>0</v>
      </c>
      <c r="J5" s="16">
        <v>0</v>
      </c>
      <c r="K5" s="16">
        <v>0</v>
      </c>
      <c r="L5" s="16">
        <v>0</v>
      </c>
      <c r="M5" s="16">
        <v>0</v>
      </c>
      <c r="N5" s="16">
        <f t="shared" si="1"/>
        <v>0</v>
      </c>
      <c r="O5" s="16">
        <f t="shared" si="2"/>
        <v>0</v>
      </c>
      <c r="P5" s="2">
        <v>218</v>
      </c>
    </row>
    <row r="6" spans="1:16" ht="13.5" customHeight="1" hidden="1" outlineLevel="2">
      <c r="A6" s="2" t="s">
        <v>16</v>
      </c>
      <c r="B6" s="2" t="s">
        <v>25</v>
      </c>
      <c r="C6" s="2" t="s">
        <v>26</v>
      </c>
      <c r="D6" s="16">
        <v>0</v>
      </c>
      <c r="E6" s="16">
        <v>0</v>
      </c>
      <c r="F6" s="16">
        <v>0</v>
      </c>
      <c r="G6" s="16">
        <v>0</v>
      </c>
      <c r="H6" s="16">
        <f t="shared" si="0"/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f t="shared" si="1"/>
        <v>0</v>
      </c>
      <c r="O6" s="16">
        <f t="shared" si="2"/>
        <v>0</v>
      </c>
      <c r="P6" s="2">
        <v>222</v>
      </c>
    </row>
    <row r="7" spans="1:16" ht="13.5" customHeight="1" hidden="1" outlineLevel="2">
      <c r="A7" s="2" t="s">
        <v>16</v>
      </c>
      <c r="B7" s="2" t="s">
        <v>27</v>
      </c>
      <c r="C7" s="2" t="s">
        <v>28</v>
      </c>
      <c r="D7" s="16">
        <v>0</v>
      </c>
      <c r="E7" s="16">
        <v>0</v>
      </c>
      <c r="F7" s="16">
        <v>4499.7</v>
      </c>
      <c r="G7" s="16">
        <v>0</v>
      </c>
      <c r="H7" s="16">
        <f t="shared" si="0"/>
        <v>4499.7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f t="shared" si="1"/>
        <v>0</v>
      </c>
      <c r="O7" s="16">
        <f t="shared" si="2"/>
        <v>4499.7</v>
      </c>
      <c r="P7" s="2">
        <v>264</v>
      </c>
    </row>
    <row r="8" spans="1:16" ht="13.5" customHeight="1" hidden="1" outlineLevel="2">
      <c r="A8" s="2" t="s">
        <v>16</v>
      </c>
      <c r="B8" s="2" t="s">
        <v>29</v>
      </c>
      <c r="C8" s="2" t="s">
        <v>30</v>
      </c>
      <c r="D8" s="16">
        <v>0</v>
      </c>
      <c r="E8" s="16">
        <v>0</v>
      </c>
      <c r="F8" s="16">
        <v>-20</v>
      </c>
      <c r="G8" s="16">
        <v>0</v>
      </c>
      <c r="H8" s="16">
        <f t="shared" si="0"/>
        <v>-20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f t="shared" si="1"/>
        <v>0</v>
      </c>
      <c r="O8" s="16">
        <f t="shared" si="2"/>
        <v>-20</v>
      </c>
      <c r="P8" s="2">
        <v>263</v>
      </c>
    </row>
    <row r="9" spans="1:16" ht="13.5" customHeight="1" hidden="1" outlineLevel="2">
      <c r="A9" s="2" t="s">
        <v>16</v>
      </c>
      <c r="B9" s="2" t="s">
        <v>31</v>
      </c>
      <c r="C9" s="2" t="s">
        <v>32</v>
      </c>
      <c r="D9" s="16">
        <v>0</v>
      </c>
      <c r="E9" s="16">
        <v>0</v>
      </c>
      <c r="F9" s="16">
        <v>0</v>
      </c>
      <c r="G9" s="16">
        <v>0</v>
      </c>
      <c r="H9" s="16">
        <f t="shared" si="0"/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f t="shared" si="1"/>
        <v>0</v>
      </c>
      <c r="O9" s="16">
        <f t="shared" si="2"/>
        <v>0</v>
      </c>
      <c r="P9" s="2">
        <v>266</v>
      </c>
    </row>
    <row r="10" spans="1:16" ht="13.5" customHeight="1" hidden="1" outlineLevel="2">
      <c r="A10" s="2" t="s">
        <v>16</v>
      </c>
      <c r="B10" s="2" t="s">
        <v>33</v>
      </c>
      <c r="C10" s="2" t="s">
        <v>34</v>
      </c>
      <c r="D10" s="16">
        <v>0</v>
      </c>
      <c r="E10" s="16">
        <v>0</v>
      </c>
      <c r="F10" s="16">
        <v>0</v>
      </c>
      <c r="G10" s="16">
        <v>0</v>
      </c>
      <c r="H10" s="16">
        <f t="shared" si="0"/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f t="shared" si="1"/>
        <v>0</v>
      </c>
      <c r="O10" s="16">
        <f t="shared" si="2"/>
        <v>0</v>
      </c>
      <c r="P10" s="2">
        <v>258</v>
      </c>
    </row>
    <row r="11" spans="1:16" ht="13.5" customHeight="1" hidden="1" outlineLevel="2">
      <c r="A11" s="2" t="s">
        <v>16</v>
      </c>
      <c r="B11" s="2" t="s">
        <v>35</v>
      </c>
      <c r="C11" s="2" t="s">
        <v>36</v>
      </c>
      <c r="D11" s="16">
        <v>0</v>
      </c>
      <c r="E11" s="16">
        <v>0</v>
      </c>
      <c r="F11" s="16">
        <v>15840</v>
      </c>
      <c r="G11" s="16">
        <v>0</v>
      </c>
      <c r="H11" s="16">
        <f t="shared" si="0"/>
        <v>15840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f t="shared" si="1"/>
        <v>0</v>
      </c>
      <c r="O11" s="16">
        <f t="shared" si="2"/>
        <v>15840</v>
      </c>
      <c r="P11" s="2">
        <v>271</v>
      </c>
    </row>
    <row r="12" spans="1:16" ht="13.5" customHeight="1" hidden="1" outlineLevel="2">
      <c r="A12" s="2" t="s">
        <v>16</v>
      </c>
      <c r="B12" s="2" t="s">
        <v>37</v>
      </c>
      <c r="C12" s="2" t="s">
        <v>38</v>
      </c>
      <c r="D12" s="16">
        <v>0</v>
      </c>
      <c r="E12" s="16">
        <v>0</v>
      </c>
      <c r="F12" s="16">
        <v>27720</v>
      </c>
      <c r="G12" s="16">
        <v>0</v>
      </c>
      <c r="H12" s="16">
        <f t="shared" si="0"/>
        <v>27720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f t="shared" si="1"/>
        <v>0</v>
      </c>
      <c r="O12" s="16">
        <f t="shared" si="2"/>
        <v>27720</v>
      </c>
      <c r="P12" s="2">
        <v>272</v>
      </c>
    </row>
    <row r="13" spans="1:16" ht="13.5" customHeight="1" hidden="1" outlineLevel="2">
      <c r="A13" s="2" t="s">
        <v>16</v>
      </c>
      <c r="B13" s="2" t="s">
        <v>39</v>
      </c>
      <c r="C13" s="2" t="s">
        <v>40</v>
      </c>
      <c r="D13" s="16">
        <v>0</v>
      </c>
      <c r="E13" s="16">
        <v>2385</v>
      </c>
      <c r="F13" s="16">
        <v>3559.36</v>
      </c>
      <c r="G13" s="16">
        <v>0</v>
      </c>
      <c r="H13" s="16">
        <f t="shared" si="0"/>
        <v>5944.360000000001</v>
      </c>
      <c r="I13" s="16">
        <v>0</v>
      </c>
      <c r="J13" s="16">
        <v>24147.7</v>
      </c>
      <c r="K13" s="16">
        <v>0</v>
      </c>
      <c r="L13" s="16">
        <v>0</v>
      </c>
      <c r="M13" s="16">
        <v>0</v>
      </c>
      <c r="N13" s="16">
        <f t="shared" si="1"/>
        <v>24147.7</v>
      </c>
      <c r="O13" s="16">
        <f t="shared" si="2"/>
        <v>30092.06</v>
      </c>
      <c r="P13" s="2">
        <v>280</v>
      </c>
    </row>
    <row r="14" spans="1:16" ht="13.5" customHeight="1" hidden="1" outlineLevel="2">
      <c r="A14" s="2" t="s">
        <v>16</v>
      </c>
      <c r="B14" s="2" t="s">
        <v>41</v>
      </c>
      <c r="C14" s="2" t="s">
        <v>42</v>
      </c>
      <c r="D14" s="16">
        <v>28700.08</v>
      </c>
      <c r="E14" s="16">
        <v>4108.83</v>
      </c>
      <c r="F14" s="16">
        <v>0</v>
      </c>
      <c r="G14" s="16">
        <v>8337</v>
      </c>
      <c r="H14" s="16">
        <f t="shared" si="0"/>
        <v>41145.91</v>
      </c>
      <c r="I14" s="16">
        <v>0</v>
      </c>
      <c r="J14" s="16">
        <v>5729.45</v>
      </c>
      <c r="K14" s="16">
        <v>0</v>
      </c>
      <c r="L14" s="16">
        <v>0</v>
      </c>
      <c r="M14" s="16">
        <v>0</v>
      </c>
      <c r="N14" s="16">
        <f t="shared" si="1"/>
        <v>5729.45</v>
      </c>
      <c r="O14" s="16">
        <f t="shared" si="2"/>
        <v>46875.36</v>
      </c>
      <c r="P14" s="2">
        <v>283</v>
      </c>
    </row>
    <row r="15" spans="1:16" ht="13.5" customHeight="1" hidden="1" outlineLevel="2">
      <c r="A15" s="2" t="s">
        <v>16</v>
      </c>
      <c r="B15" s="2" t="s">
        <v>43</v>
      </c>
      <c r="C15" s="2" t="s">
        <v>44</v>
      </c>
      <c r="D15" s="16">
        <v>0</v>
      </c>
      <c r="E15" s="16">
        <v>3146.47</v>
      </c>
      <c r="F15" s="16">
        <v>0</v>
      </c>
      <c r="G15" s="16">
        <v>0</v>
      </c>
      <c r="H15" s="16">
        <f t="shared" si="0"/>
        <v>3146.47</v>
      </c>
      <c r="I15" s="16">
        <v>0</v>
      </c>
      <c r="J15" s="16">
        <v>5276.2</v>
      </c>
      <c r="K15" s="16">
        <v>0</v>
      </c>
      <c r="L15" s="16">
        <v>0</v>
      </c>
      <c r="M15" s="16">
        <v>0</v>
      </c>
      <c r="N15" s="16">
        <f t="shared" si="1"/>
        <v>5276.2</v>
      </c>
      <c r="O15" s="16">
        <f t="shared" si="2"/>
        <v>8422.67</v>
      </c>
      <c r="P15" s="2">
        <v>284</v>
      </c>
    </row>
    <row r="16" spans="1:16" ht="13.5" customHeight="1" hidden="1" outlineLevel="2">
      <c r="A16" s="2" t="s">
        <v>16</v>
      </c>
      <c r="B16" s="2" t="s">
        <v>45</v>
      </c>
      <c r="C16" s="2" t="s">
        <v>46</v>
      </c>
      <c r="D16" s="16">
        <v>0</v>
      </c>
      <c r="E16" s="16">
        <v>0</v>
      </c>
      <c r="F16" s="16">
        <v>0</v>
      </c>
      <c r="G16" s="16">
        <v>0</v>
      </c>
      <c r="H16" s="16">
        <f t="shared" si="0"/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f t="shared" si="1"/>
        <v>0</v>
      </c>
      <c r="O16" s="16">
        <f t="shared" si="2"/>
        <v>0</v>
      </c>
      <c r="P16" s="2">
        <v>287</v>
      </c>
    </row>
    <row r="17" spans="1:16" ht="13.5" customHeight="1" hidden="1" outlineLevel="2">
      <c r="A17" s="2" t="s">
        <v>16</v>
      </c>
      <c r="B17" s="2" t="s">
        <v>47</v>
      </c>
      <c r="C17" s="2" t="s">
        <v>48</v>
      </c>
      <c r="D17" s="16">
        <v>0</v>
      </c>
      <c r="E17" s="16">
        <v>0</v>
      </c>
      <c r="F17" s="16">
        <v>69614.9</v>
      </c>
      <c r="G17" s="16">
        <v>0</v>
      </c>
      <c r="H17" s="16">
        <f t="shared" si="0"/>
        <v>69614.9</v>
      </c>
      <c r="I17" s="16">
        <v>0</v>
      </c>
      <c r="J17" s="16">
        <v>53000</v>
      </c>
      <c r="K17" s="16">
        <v>0</v>
      </c>
      <c r="L17" s="16">
        <v>0</v>
      </c>
      <c r="M17" s="16">
        <v>0</v>
      </c>
      <c r="N17" s="16">
        <f t="shared" si="1"/>
        <v>53000</v>
      </c>
      <c r="O17" s="16">
        <f t="shared" si="2"/>
        <v>122614.9</v>
      </c>
      <c r="P17" s="2">
        <v>294</v>
      </c>
    </row>
    <row r="18" spans="1:16" ht="13.5" customHeight="1" hidden="1" outlineLevel="2">
      <c r="A18" s="2" t="s">
        <v>16</v>
      </c>
      <c r="B18" s="2" t="s">
        <v>49</v>
      </c>
      <c r="C18" s="2" t="s">
        <v>50</v>
      </c>
      <c r="D18" s="16">
        <v>0</v>
      </c>
      <c r="E18" s="16">
        <v>0</v>
      </c>
      <c r="F18" s="16">
        <v>70277.69</v>
      </c>
      <c r="G18" s="16">
        <v>0</v>
      </c>
      <c r="H18" s="16">
        <f t="shared" si="0"/>
        <v>70277.69</v>
      </c>
      <c r="I18" s="16">
        <v>0</v>
      </c>
      <c r="J18" s="16">
        <v>44021.61</v>
      </c>
      <c r="K18" s="16">
        <v>0</v>
      </c>
      <c r="L18" s="16">
        <v>0</v>
      </c>
      <c r="M18" s="16">
        <v>0</v>
      </c>
      <c r="N18" s="16">
        <f t="shared" si="1"/>
        <v>44021.61</v>
      </c>
      <c r="O18" s="16">
        <f t="shared" si="2"/>
        <v>114299.3</v>
      </c>
      <c r="P18" s="2">
        <v>295</v>
      </c>
    </row>
    <row r="19" spans="1:16" ht="13.5" customHeight="1" hidden="1" outlineLevel="2">
      <c r="A19" s="2" t="s">
        <v>16</v>
      </c>
      <c r="B19" s="2" t="s">
        <v>51</v>
      </c>
      <c r="C19" s="2" t="s">
        <v>52</v>
      </c>
      <c r="D19" s="16">
        <v>0</v>
      </c>
      <c r="E19" s="16">
        <v>0</v>
      </c>
      <c r="F19" s="16">
        <v>86327.1</v>
      </c>
      <c r="G19" s="16">
        <v>0</v>
      </c>
      <c r="H19" s="16">
        <f t="shared" si="0"/>
        <v>86327.1</v>
      </c>
      <c r="I19" s="16">
        <v>0</v>
      </c>
      <c r="J19" s="16">
        <v>47329.12</v>
      </c>
      <c r="K19" s="16">
        <v>0</v>
      </c>
      <c r="L19" s="16">
        <v>0</v>
      </c>
      <c r="M19" s="16">
        <v>0</v>
      </c>
      <c r="N19" s="16">
        <f t="shared" si="1"/>
        <v>47329.12</v>
      </c>
      <c r="O19" s="16">
        <f t="shared" si="2"/>
        <v>133656.22</v>
      </c>
      <c r="P19" s="2">
        <v>296</v>
      </c>
    </row>
    <row r="20" spans="1:16" ht="13.5" customHeight="1" hidden="1" outlineLevel="2">
      <c r="A20" s="2" t="s">
        <v>16</v>
      </c>
      <c r="B20" s="2" t="s">
        <v>53</v>
      </c>
      <c r="C20" s="2" t="s">
        <v>54</v>
      </c>
      <c r="D20" s="16">
        <v>0</v>
      </c>
      <c r="E20" s="16">
        <v>2527</v>
      </c>
      <c r="F20" s="16">
        <v>0</v>
      </c>
      <c r="G20" s="16">
        <v>10000</v>
      </c>
      <c r="H20" s="16">
        <f t="shared" si="0"/>
        <v>12527</v>
      </c>
      <c r="I20" s="16">
        <v>0</v>
      </c>
      <c r="J20" s="16">
        <v>0</v>
      </c>
      <c r="K20" s="16">
        <v>61762.09</v>
      </c>
      <c r="L20" s="16">
        <v>0</v>
      </c>
      <c r="M20" s="16">
        <v>0</v>
      </c>
      <c r="N20" s="16">
        <f t="shared" si="1"/>
        <v>61762.09</v>
      </c>
      <c r="O20" s="16">
        <f t="shared" si="2"/>
        <v>74289.09</v>
      </c>
      <c r="P20" s="2">
        <v>297</v>
      </c>
    </row>
    <row r="21" spans="1:16" ht="13.5" customHeight="1" hidden="1" outlineLevel="2">
      <c r="A21" s="2" t="s">
        <v>16</v>
      </c>
      <c r="B21" s="2" t="s">
        <v>55</v>
      </c>
      <c r="C21" s="2" t="s">
        <v>56</v>
      </c>
      <c r="D21" s="16">
        <v>0</v>
      </c>
      <c r="E21" s="16">
        <v>0</v>
      </c>
      <c r="F21" s="16">
        <v>16603.71</v>
      </c>
      <c r="G21" s="16">
        <v>0</v>
      </c>
      <c r="H21" s="16">
        <f t="shared" si="0"/>
        <v>16603.71</v>
      </c>
      <c r="I21" s="16">
        <v>0</v>
      </c>
      <c r="J21" s="16">
        <v>125353.45</v>
      </c>
      <c r="K21" s="16">
        <v>0</v>
      </c>
      <c r="L21" s="16">
        <v>0</v>
      </c>
      <c r="M21" s="16">
        <v>0</v>
      </c>
      <c r="N21" s="16">
        <f t="shared" si="1"/>
        <v>125353.45</v>
      </c>
      <c r="O21" s="16">
        <f t="shared" si="2"/>
        <v>141957.16</v>
      </c>
      <c r="P21" s="2">
        <v>299</v>
      </c>
    </row>
    <row r="22" spans="1:16" ht="13.5" customHeight="1" hidden="1" outlineLevel="2">
      <c r="A22" s="2" t="s">
        <v>16</v>
      </c>
      <c r="B22" s="2" t="s">
        <v>57</v>
      </c>
      <c r="C22" s="2" t="s">
        <v>58</v>
      </c>
      <c r="D22" s="16">
        <v>91346.56</v>
      </c>
      <c r="E22" s="16">
        <v>6767.3</v>
      </c>
      <c r="F22" s="16">
        <v>0</v>
      </c>
      <c r="G22" s="16">
        <v>23365</v>
      </c>
      <c r="H22" s="16">
        <f t="shared" si="0"/>
        <v>121478.86</v>
      </c>
      <c r="I22" s="16">
        <v>15299.1</v>
      </c>
      <c r="J22" s="16">
        <v>6929.1</v>
      </c>
      <c r="K22" s="16">
        <v>0</v>
      </c>
      <c r="L22" s="16">
        <v>0</v>
      </c>
      <c r="M22" s="16">
        <v>0</v>
      </c>
      <c r="N22" s="16">
        <f t="shared" si="1"/>
        <v>22228.2</v>
      </c>
      <c r="O22" s="16">
        <f t="shared" si="2"/>
        <v>143707.06</v>
      </c>
      <c r="P22" s="2">
        <v>288</v>
      </c>
    </row>
    <row r="23" spans="1:16" ht="13.5" customHeight="1" hidden="1" outlineLevel="2">
      <c r="A23" s="2" t="s">
        <v>16</v>
      </c>
      <c r="B23" s="2" t="s">
        <v>59</v>
      </c>
      <c r="C23" s="2" t="s">
        <v>60</v>
      </c>
      <c r="D23" s="16">
        <v>0</v>
      </c>
      <c r="E23" s="16">
        <v>4178</v>
      </c>
      <c r="F23" s="16">
        <v>44344.44</v>
      </c>
      <c r="G23" s="16">
        <v>0</v>
      </c>
      <c r="H23" s="16">
        <f t="shared" si="0"/>
        <v>48522.44</v>
      </c>
      <c r="I23" s="16">
        <v>0</v>
      </c>
      <c r="J23" s="16">
        <v>44269.25</v>
      </c>
      <c r="K23" s="16">
        <v>0</v>
      </c>
      <c r="L23" s="16">
        <v>0</v>
      </c>
      <c r="M23" s="16">
        <v>0</v>
      </c>
      <c r="N23" s="16">
        <f t="shared" si="1"/>
        <v>44269.25</v>
      </c>
      <c r="O23" s="16">
        <f t="shared" si="2"/>
        <v>92791.69</v>
      </c>
      <c r="P23" s="2">
        <v>289</v>
      </c>
    </row>
    <row r="24" spans="1:16" ht="13.5" customHeight="1" hidden="1" outlineLevel="2">
      <c r="A24" s="2" t="s">
        <v>16</v>
      </c>
      <c r="B24" s="2" t="s">
        <v>61</v>
      </c>
      <c r="C24" s="2" t="s">
        <v>62</v>
      </c>
      <c r="D24" s="16">
        <v>0</v>
      </c>
      <c r="E24" s="16">
        <v>208128.35</v>
      </c>
      <c r="F24" s="16">
        <v>10445.16</v>
      </c>
      <c r="G24" s="16">
        <v>49634</v>
      </c>
      <c r="H24" s="16">
        <f t="shared" si="0"/>
        <v>268207.51</v>
      </c>
      <c r="I24" s="16">
        <v>0</v>
      </c>
      <c r="J24" s="16">
        <v>20815</v>
      </c>
      <c r="K24" s="16">
        <f>119912.32+0.01</f>
        <v>119912.33</v>
      </c>
      <c r="L24" s="16">
        <v>0</v>
      </c>
      <c r="M24" s="16">
        <v>0</v>
      </c>
      <c r="N24" s="16">
        <f t="shared" si="1"/>
        <v>140727.33000000002</v>
      </c>
      <c r="O24" s="16">
        <f t="shared" si="2"/>
        <v>408934.84</v>
      </c>
      <c r="P24" s="2">
        <v>292</v>
      </c>
    </row>
    <row r="25" spans="1:16" ht="13.5" customHeight="1" hidden="1" outlineLevel="2">
      <c r="A25" s="2" t="s">
        <v>16</v>
      </c>
      <c r="B25" s="2" t="s">
        <v>63</v>
      </c>
      <c r="C25" s="2" t="s">
        <v>64</v>
      </c>
      <c r="D25" s="16">
        <v>0</v>
      </c>
      <c r="E25" s="16">
        <v>0</v>
      </c>
      <c r="F25" s="16">
        <v>14184.69</v>
      </c>
      <c r="G25" s="16">
        <v>24272</v>
      </c>
      <c r="H25" s="16">
        <f t="shared" si="0"/>
        <v>38456.69</v>
      </c>
      <c r="I25" s="16">
        <v>0</v>
      </c>
      <c r="J25" s="16">
        <v>0</v>
      </c>
      <c r="K25" s="16">
        <v>18502.89</v>
      </c>
      <c r="L25" s="16">
        <v>0</v>
      </c>
      <c r="M25" s="16">
        <v>0</v>
      </c>
      <c r="N25" s="16">
        <f t="shared" si="1"/>
        <v>18502.89</v>
      </c>
      <c r="O25" s="16">
        <f t="shared" si="2"/>
        <v>56959.58</v>
      </c>
      <c r="P25" s="2">
        <v>290</v>
      </c>
    </row>
    <row r="26" spans="1:16" ht="13.5" customHeight="1" hidden="1" outlineLevel="2">
      <c r="A26" s="2" t="s">
        <v>16</v>
      </c>
      <c r="B26" s="2" t="s">
        <v>65</v>
      </c>
      <c r="C26" s="2" t="s">
        <v>66</v>
      </c>
      <c r="D26" s="16">
        <v>0</v>
      </c>
      <c r="E26" s="16">
        <v>3736</v>
      </c>
      <c r="F26" s="16">
        <v>54716.54</v>
      </c>
      <c r="G26" s="21">
        <f>37864.8-0.4</f>
        <v>37864.4</v>
      </c>
      <c r="H26" s="16">
        <f t="shared" si="0"/>
        <v>96316.94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f t="shared" si="1"/>
        <v>0</v>
      </c>
      <c r="O26" s="21">
        <f t="shared" si="2"/>
        <v>96316.94</v>
      </c>
      <c r="P26" s="2">
        <v>291</v>
      </c>
    </row>
    <row r="27" spans="1:16" ht="13.5" customHeight="1" hidden="1" outlineLevel="2">
      <c r="A27" s="2" t="s">
        <v>16</v>
      </c>
      <c r="B27" s="2" t="s">
        <v>67</v>
      </c>
      <c r="C27" s="2" t="s">
        <v>68</v>
      </c>
      <c r="D27" s="16">
        <v>0</v>
      </c>
      <c r="E27" s="16">
        <v>4508.56</v>
      </c>
      <c r="F27" s="16">
        <v>11452.83</v>
      </c>
      <c r="G27" s="16">
        <v>5000</v>
      </c>
      <c r="H27" s="16">
        <f t="shared" si="0"/>
        <v>20961.39</v>
      </c>
      <c r="I27" s="16">
        <v>0</v>
      </c>
      <c r="J27" s="16">
        <v>17388.96</v>
      </c>
      <c r="K27" s="16">
        <v>52362.68</v>
      </c>
      <c r="L27" s="16">
        <v>0</v>
      </c>
      <c r="M27" s="16">
        <v>0</v>
      </c>
      <c r="N27" s="16">
        <f t="shared" si="1"/>
        <v>69751.64</v>
      </c>
      <c r="O27" s="16">
        <f t="shared" si="2"/>
        <v>90713.03</v>
      </c>
      <c r="P27" s="2">
        <v>293</v>
      </c>
    </row>
    <row r="28" spans="1:16" ht="13.5" customHeight="1" hidden="1" outlineLevel="2">
      <c r="A28" s="2" t="s">
        <v>16</v>
      </c>
      <c r="B28" s="2" t="s">
        <v>69</v>
      </c>
      <c r="C28" s="2" t="s">
        <v>70</v>
      </c>
      <c r="D28" s="16">
        <v>0</v>
      </c>
      <c r="E28" s="16">
        <v>0</v>
      </c>
      <c r="F28" s="16">
        <v>0</v>
      </c>
      <c r="G28" s="16">
        <v>0</v>
      </c>
      <c r="H28" s="16">
        <f t="shared" si="0"/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f t="shared" si="1"/>
        <v>0</v>
      </c>
      <c r="O28" s="16">
        <f t="shared" si="2"/>
        <v>0</v>
      </c>
      <c r="P28" s="2">
        <v>301</v>
      </c>
    </row>
    <row r="29" spans="1:16" ht="13.5" customHeight="1" hidden="1" outlineLevel="2">
      <c r="A29" s="2" t="s">
        <v>16</v>
      </c>
      <c r="B29" s="2" t="s">
        <v>71</v>
      </c>
      <c r="C29" s="2" t="s">
        <v>72</v>
      </c>
      <c r="D29" s="16">
        <v>0</v>
      </c>
      <c r="E29" s="16">
        <v>3507.72</v>
      </c>
      <c r="F29" s="16">
        <v>0</v>
      </c>
      <c r="G29" s="16">
        <v>24111</v>
      </c>
      <c r="H29" s="16">
        <f t="shared" si="0"/>
        <v>27618.72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f t="shared" si="1"/>
        <v>0</v>
      </c>
      <c r="O29" s="16">
        <f t="shared" si="2"/>
        <v>27618.72</v>
      </c>
      <c r="P29" s="2">
        <v>302</v>
      </c>
    </row>
    <row r="30" spans="1:16" ht="13.5" customHeight="1" hidden="1" outlineLevel="2">
      <c r="A30" s="2" t="s">
        <v>16</v>
      </c>
      <c r="B30" s="2" t="s">
        <v>73</v>
      </c>
      <c r="C30" s="2" t="s">
        <v>74</v>
      </c>
      <c r="D30" s="16">
        <v>0</v>
      </c>
      <c r="E30" s="16">
        <v>11646.89</v>
      </c>
      <c r="F30" s="16">
        <v>20042.58</v>
      </c>
      <c r="G30" s="16">
        <v>0</v>
      </c>
      <c r="H30" s="16">
        <f t="shared" si="0"/>
        <v>31689.47</v>
      </c>
      <c r="I30" s="16">
        <v>0</v>
      </c>
      <c r="J30" s="16">
        <v>6444.72</v>
      </c>
      <c r="K30" s="16">
        <v>2030.1</v>
      </c>
      <c r="L30" s="16">
        <v>2114.84</v>
      </c>
      <c r="M30" s="16">
        <v>0</v>
      </c>
      <c r="N30" s="16">
        <f t="shared" si="1"/>
        <v>10589.66</v>
      </c>
      <c r="O30" s="16">
        <f t="shared" si="2"/>
        <v>42279.130000000005</v>
      </c>
      <c r="P30" s="2">
        <v>303</v>
      </c>
    </row>
    <row r="31" spans="1:16" ht="13.5" customHeight="1" hidden="1" outlineLevel="2">
      <c r="A31" s="2" t="s">
        <v>16</v>
      </c>
      <c r="B31" s="2" t="s">
        <v>75</v>
      </c>
      <c r="C31" s="2" t="s">
        <v>76</v>
      </c>
      <c r="D31" s="16">
        <v>0</v>
      </c>
      <c r="E31" s="16">
        <v>0</v>
      </c>
      <c r="F31" s="16">
        <v>0</v>
      </c>
      <c r="G31" s="16">
        <v>0</v>
      </c>
      <c r="H31" s="16">
        <f t="shared" si="0"/>
        <v>0</v>
      </c>
      <c r="I31" s="16">
        <v>0</v>
      </c>
      <c r="J31" s="16">
        <v>42039</v>
      </c>
      <c r="K31" s="16">
        <v>0</v>
      </c>
      <c r="L31" s="16">
        <v>0</v>
      </c>
      <c r="M31" s="16">
        <v>0</v>
      </c>
      <c r="N31" s="16">
        <f t="shared" si="1"/>
        <v>42039</v>
      </c>
      <c r="O31" s="16">
        <f t="shared" si="2"/>
        <v>42039</v>
      </c>
      <c r="P31" s="2">
        <v>305</v>
      </c>
    </row>
    <row r="32" spans="1:16" ht="13.5" customHeight="1" hidden="1" outlineLevel="2">
      <c r="A32" s="2" t="s">
        <v>16</v>
      </c>
      <c r="B32" s="2" t="s">
        <v>77</v>
      </c>
      <c r="C32" s="2" t="s">
        <v>78</v>
      </c>
      <c r="D32" s="16">
        <v>0</v>
      </c>
      <c r="E32" s="16">
        <v>0</v>
      </c>
      <c r="F32" s="16">
        <f>9900+6600</f>
        <v>16500</v>
      </c>
      <c r="G32" s="16">
        <v>0</v>
      </c>
      <c r="H32" s="16">
        <f t="shared" si="0"/>
        <v>16500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f t="shared" si="1"/>
        <v>0</v>
      </c>
      <c r="O32" s="16">
        <f t="shared" si="2"/>
        <v>16500</v>
      </c>
      <c r="P32" s="2">
        <v>323</v>
      </c>
    </row>
    <row r="33" spans="1:16" ht="13.5" customHeight="1" hidden="1" outlineLevel="2">
      <c r="A33" s="2" t="s">
        <v>16</v>
      </c>
      <c r="B33" s="2" t="s">
        <v>79</v>
      </c>
      <c r="C33" s="2" t="s">
        <v>80</v>
      </c>
      <c r="D33" s="16">
        <v>0</v>
      </c>
      <c r="E33" s="16">
        <v>0</v>
      </c>
      <c r="F33" s="16">
        <v>0</v>
      </c>
      <c r="G33" s="16">
        <v>240000</v>
      </c>
      <c r="H33" s="16">
        <f t="shared" si="0"/>
        <v>240000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f t="shared" si="1"/>
        <v>0</v>
      </c>
      <c r="O33" s="16">
        <f t="shared" si="2"/>
        <v>240000</v>
      </c>
      <c r="P33" s="2">
        <v>332</v>
      </c>
    </row>
    <row r="34" spans="1:16" ht="13.5" customHeight="1" hidden="1" outlineLevel="2">
      <c r="A34" s="2" t="s">
        <v>16</v>
      </c>
      <c r="B34" s="2" t="s">
        <v>81</v>
      </c>
      <c r="C34" s="2" t="s">
        <v>82</v>
      </c>
      <c r="D34" s="16">
        <v>0</v>
      </c>
      <c r="E34" s="16">
        <v>0</v>
      </c>
      <c r="F34" s="16">
        <v>0</v>
      </c>
      <c r="G34" s="16">
        <v>240000</v>
      </c>
      <c r="H34" s="16">
        <f t="shared" si="0"/>
        <v>240000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f t="shared" si="1"/>
        <v>0</v>
      </c>
      <c r="O34" s="16">
        <f t="shared" si="2"/>
        <v>240000</v>
      </c>
      <c r="P34" s="2">
        <v>333</v>
      </c>
    </row>
    <row r="35" spans="1:16" ht="13.5" customHeight="1" hidden="1" outlineLevel="2">
      <c r="A35" s="2" t="s">
        <v>16</v>
      </c>
      <c r="B35" s="2" t="s">
        <v>83</v>
      </c>
      <c r="C35" s="2" t="s">
        <v>84</v>
      </c>
      <c r="D35" s="16">
        <v>233123.12</v>
      </c>
      <c r="E35" s="16">
        <v>50358.22</v>
      </c>
      <c r="F35" s="16">
        <v>0</v>
      </c>
      <c r="G35" s="16">
        <v>0</v>
      </c>
      <c r="H35" s="16">
        <f t="shared" si="0"/>
        <v>283481.33999999997</v>
      </c>
      <c r="I35" s="16">
        <v>23621</v>
      </c>
      <c r="J35" s="16">
        <v>0</v>
      </c>
      <c r="K35" s="16">
        <v>0</v>
      </c>
      <c r="L35" s="16">
        <v>0</v>
      </c>
      <c r="M35" s="16">
        <v>0</v>
      </c>
      <c r="N35" s="16">
        <f t="shared" si="1"/>
        <v>23621</v>
      </c>
      <c r="O35" s="16">
        <f t="shared" si="2"/>
        <v>307102.33999999997</v>
      </c>
      <c r="P35" s="2">
        <v>331</v>
      </c>
    </row>
    <row r="36" spans="1:16" ht="13.5" customHeight="1" hidden="1" outlineLevel="2">
      <c r="A36" s="2" t="s">
        <v>16</v>
      </c>
      <c r="B36" s="2" t="s">
        <v>85</v>
      </c>
      <c r="C36" s="2" t="s">
        <v>86</v>
      </c>
      <c r="D36" s="16">
        <v>298647</v>
      </c>
      <c r="E36" s="16">
        <v>9647</v>
      </c>
      <c r="F36" s="16">
        <v>0</v>
      </c>
      <c r="G36" s="16">
        <v>72820</v>
      </c>
      <c r="H36" s="16">
        <f t="shared" si="0"/>
        <v>381114</v>
      </c>
      <c r="I36" s="16">
        <v>68820.89</v>
      </c>
      <c r="J36" s="16">
        <v>0</v>
      </c>
      <c r="K36" s="16">
        <v>0</v>
      </c>
      <c r="L36" s="16">
        <v>0</v>
      </c>
      <c r="M36" s="16">
        <v>0</v>
      </c>
      <c r="N36" s="16">
        <f t="shared" si="1"/>
        <v>68820.89</v>
      </c>
      <c r="O36" s="16">
        <f t="shared" si="2"/>
        <v>449934.89</v>
      </c>
      <c r="P36" s="2">
        <v>325</v>
      </c>
    </row>
    <row r="37" spans="1:16" ht="13.5" customHeight="1" hidden="1" outlineLevel="2">
      <c r="A37" s="2" t="s">
        <v>16</v>
      </c>
      <c r="B37" s="2" t="s">
        <v>87</v>
      </c>
      <c r="C37" s="2" t="s">
        <v>88</v>
      </c>
      <c r="D37" s="16">
        <v>105525.75</v>
      </c>
      <c r="E37" s="16">
        <v>0</v>
      </c>
      <c r="F37" s="16">
        <v>9397.18</v>
      </c>
      <c r="G37" s="16">
        <v>0</v>
      </c>
      <c r="H37" s="16">
        <f t="shared" si="0"/>
        <v>114922.93</v>
      </c>
      <c r="I37" s="16">
        <v>29998.9</v>
      </c>
      <c r="J37" s="16">
        <v>0</v>
      </c>
      <c r="K37" s="16">
        <v>0</v>
      </c>
      <c r="L37" s="16">
        <v>0</v>
      </c>
      <c r="M37" s="16">
        <v>0</v>
      </c>
      <c r="N37" s="16">
        <f t="shared" si="1"/>
        <v>29998.9</v>
      </c>
      <c r="O37" s="16">
        <f t="shared" si="2"/>
        <v>144921.83</v>
      </c>
      <c r="P37" s="2">
        <v>326</v>
      </c>
    </row>
    <row r="38" spans="1:16" ht="13.5" customHeight="1" hidden="1" outlineLevel="2">
      <c r="A38" s="2" t="s">
        <v>16</v>
      </c>
      <c r="B38" s="2" t="s">
        <v>89</v>
      </c>
      <c r="C38" s="2" t="s">
        <v>90</v>
      </c>
      <c r="D38" s="16">
        <v>0</v>
      </c>
      <c r="E38" s="16">
        <v>0</v>
      </c>
      <c r="F38" s="16">
        <v>0</v>
      </c>
      <c r="G38" s="16">
        <v>0</v>
      </c>
      <c r="H38" s="16">
        <f t="shared" si="0"/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f t="shared" si="1"/>
        <v>0</v>
      </c>
      <c r="O38" s="16">
        <f t="shared" si="2"/>
        <v>0</v>
      </c>
      <c r="P38" s="2">
        <v>327</v>
      </c>
    </row>
    <row r="39" spans="1:16" ht="13.5" customHeight="1" hidden="1" outlineLevel="2">
      <c r="A39" s="2" t="s">
        <v>16</v>
      </c>
      <c r="B39" s="2" t="s">
        <v>91</v>
      </c>
      <c r="C39" s="2" t="s">
        <v>92</v>
      </c>
      <c r="D39" s="16">
        <v>275333.42</v>
      </c>
      <c r="E39" s="16">
        <v>7238</v>
      </c>
      <c r="F39" s="16">
        <v>13736.59</v>
      </c>
      <c r="G39" s="16">
        <v>64240</v>
      </c>
      <c r="H39" s="16">
        <f t="shared" si="0"/>
        <v>360548.01</v>
      </c>
      <c r="I39" s="16">
        <v>35898</v>
      </c>
      <c r="J39" s="16">
        <v>0</v>
      </c>
      <c r="K39" s="16">
        <v>0</v>
      </c>
      <c r="L39" s="16">
        <v>0</v>
      </c>
      <c r="M39" s="16">
        <v>0</v>
      </c>
      <c r="N39" s="16">
        <f t="shared" si="1"/>
        <v>35898</v>
      </c>
      <c r="O39" s="16">
        <f t="shared" si="2"/>
        <v>396446.01</v>
      </c>
      <c r="P39" s="2">
        <v>328</v>
      </c>
    </row>
    <row r="40" spans="1:16" ht="13.5" customHeight="1" hidden="1" outlineLevel="2">
      <c r="A40" s="2" t="s">
        <v>16</v>
      </c>
      <c r="B40" s="2" t="s">
        <v>93</v>
      </c>
      <c r="C40" s="2" t="s">
        <v>94</v>
      </c>
      <c r="D40" s="16">
        <v>298647</v>
      </c>
      <c r="E40" s="16">
        <v>0</v>
      </c>
      <c r="F40" s="16">
        <v>5753.2</v>
      </c>
      <c r="G40" s="16">
        <v>100000</v>
      </c>
      <c r="H40" s="16">
        <f t="shared" si="0"/>
        <v>404400.2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f t="shared" si="1"/>
        <v>0</v>
      </c>
      <c r="O40" s="16">
        <f t="shared" si="2"/>
        <v>404400.2</v>
      </c>
      <c r="P40" s="2">
        <v>329</v>
      </c>
    </row>
    <row r="41" spans="1:16" ht="13.5" customHeight="1" hidden="1" outlineLevel="2">
      <c r="A41" s="2" t="s">
        <v>16</v>
      </c>
      <c r="B41" s="2" t="s">
        <v>95</v>
      </c>
      <c r="C41" s="2" t="s">
        <v>96</v>
      </c>
      <c r="D41" s="16">
        <v>275333.42</v>
      </c>
      <c r="E41" s="16">
        <v>0</v>
      </c>
      <c r="F41" s="16">
        <v>0</v>
      </c>
      <c r="G41" s="16">
        <v>91663</v>
      </c>
      <c r="H41" s="16">
        <f t="shared" si="0"/>
        <v>366996.42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f t="shared" si="1"/>
        <v>0</v>
      </c>
      <c r="O41" s="16">
        <f t="shared" si="2"/>
        <v>366996.42</v>
      </c>
      <c r="P41" s="2">
        <v>330</v>
      </c>
    </row>
    <row r="42" spans="1:16" ht="13.5" customHeight="1" hidden="1" outlineLevel="2">
      <c r="A42" s="2" t="s">
        <v>16</v>
      </c>
      <c r="B42" s="2" t="s">
        <v>97</v>
      </c>
      <c r="C42" s="2" t="s">
        <v>98</v>
      </c>
      <c r="D42" s="16">
        <v>254228.27</v>
      </c>
      <c r="E42" s="16">
        <v>10148.04</v>
      </c>
      <c r="F42" s="16">
        <v>22348.86</v>
      </c>
      <c r="G42" s="16">
        <v>0</v>
      </c>
      <c r="H42" s="16">
        <f t="shared" si="0"/>
        <v>286725.17</v>
      </c>
      <c r="I42" s="16">
        <v>50488.05</v>
      </c>
      <c r="J42" s="16">
        <v>0</v>
      </c>
      <c r="K42" s="16">
        <v>0</v>
      </c>
      <c r="L42" s="16">
        <v>0</v>
      </c>
      <c r="M42" s="16">
        <v>0</v>
      </c>
      <c r="N42" s="16">
        <f t="shared" si="1"/>
        <v>50488.05</v>
      </c>
      <c r="O42" s="16">
        <f t="shared" si="2"/>
        <v>337213.22</v>
      </c>
      <c r="P42" s="2">
        <v>337</v>
      </c>
    </row>
    <row r="43" spans="1:16" ht="13.5" customHeight="1" hidden="1" outlineLevel="2">
      <c r="A43" s="2" t="s">
        <v>16</v>
      </c>
      <c r="B43" s="2" t="s">
        <v>99</v>
      </c>
      <c r="C43" s="2" t="s">
        <v>100</v>
      </c>
      <c r="D43" s="16">
        <v>0</v>
      </c>
      <c r="E43" s="16">
        <v>0</v>
      </c>
      <c r="F43" s="16">
        <v>0</v>
      </c>
      <c r="G43" s="16">
        <v>230000</v>
      </c>
      <c r="H43" s="16">
        <f t="shared" si="0"/>
        <v>230000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f t="shared" si="1"/>
        <v>0</v>
      </c>
      <c r="O43" s="16">
        <f t="shared" si="2"/>
        <v>230000</v>
      </c>
      <c r="P43" s="2">
        <v>339</v>
      </c>
    </row>
    <row r="44" spans="1:16" ht="13.5" customHeight="1" hidden="1" outlineLevel="2">
      <c r="A44" s="2" t="s">
        <v>16</v>
      </c>
      <c r="B44" s="2" t="s">
        <v>101</v>
      </c>
      <c r="C44" s="2" t="s">
        <v>102</v>
      </c>
      <c r="D44" s="16">
        <v>0</v>
      </c>
      <c r="E44" s="16">
        <v>0</v>
      </c>
      <c r="F44" s="16">
        <v>0</v>
      </c>
      <c r="G44" s="16">
        <v>230000</v>
      </c>
      <c r="H44" s="16">
        <f t="shared" si="0"/>
        <v>230000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f t="shared" si="1"/>
        <v>0</v>
      </c>
      <c r="O44" s="16">
        <f t="shared" si="2"/>
        <v>230000</v>
      </c>
      <c r="P44" s="2">
        <v>340</v>
      </c>
    </row>
    <row r="45" spans="1:16" ht="13.5" customHeight="1" hidden="1" outlineLevel="2">
      <c r="A45" s="2" t="s">
        <v>16</v>
      </c>
      <c r="B45" s="2" t="s">
        <v>103</v>
      </c>
      <c r="C45" s="2" t="s">
        <v>104</v>
      </c>
      <c r="D45" s="16">
        <v>0</v>
      </c>
      <c r="E45" s="16">
        <v>0</v>
      </c>
      <c r="F45" s="16">
        <v>0</v>
      </c>
      <c r="G45" s="16">
        <v>230000</v>
      </c>
      <c r="H45" s="16">
        <f t="shared" si="0"/>
        <v>230000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f t="shared" si="1"/>
        <v>0</v>
      </c>
      <c r="O45" s="16">
        <f t="shared" si="2"/>
        <v>230000</v>
      </c>
      <c r="P45" s="2">
        <v>341</v>
      </c>
    </row>
    <row r="46" spans="1:16" ht="13.5" customHeight="1" hidden="1" outlineLevel="2">
      <c r="A46" s="2" t="s">
        <v>16</v>
      </c>
      <c r="B46" s="2" t="s">
        <v>105</v>
      </c>
      <c r="C46" s="2" t="s">
        <v>106</v>
      </c>
      <c r="D46" s="16">
        <v>0</v>
      </c>
      <c r="E46" s="16">
        <v>0</v>
      </c>
      <c r="F46" s="16">
        <v>0</v>
      </c>
      <c r="G46" s="16">
        <v>230000</v>
      </c>
      <c r="H46" s="16">
        <f t="shared" si="0"/>
        <v>230000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f t="shared" si="1"/>
        <v>0</v>
      </c>
      <c r="O46" s="16">
        <f t="shared" si="2"/>
        <v>230000</v>
      </c>
      <c r="P46" s="2">
        <v>342</v>
      </c>
    </row>
    <row r="47" spans="1:16" ht="13.5" customHeight="1" hidden="1" outlineLevel="2">
      <c r="A47" s="2" t="s">
        <v>16</v>
      </c>
      <c r="B47" s="2" t="s">
        <v>107</v>
      </c>
      <c r="C47" s="2" t="s">
        <v>108</v>
      </c>
      <c r="D47" s="16">
        <v>0</v>
      </c>
      <c r="E47" s="16">
        <v>0</v>
      </c>
      <c r="F47" s="16">
        <v>0</v>
      </c>
      <c r="G47" s="16">
        <v>230000</v>
      </c>
      <c r="H47" s="16">
        <f t="shared" si="0"/>
        <v>230000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f t="shared" si="1"/>
        <v>0</v>
      </c>
      <c r="O47" s="16">
        <f t="shared" si="2"/>
        <v>230000</v>
      </c>
      <c r="P47" s="2">
        <v>343</v>
      </c>
    </row>
    <row r="48" spans="1:16" ht="13.5" customHeight="1" hidden="1" outlineLevel="2">
      <c r="A48" s="2" t="s">
        <v>16</v>
      </c>
      <c r="B48" s="2" t="s">
        <v>109</v>
      </c>
      <c r="C48" s="2" t="s">
        <v>110</v>
      </c>
      <c r="D48" s="16">
        <v>0</v>
      </c>
      <c r="E48" s="16">
        <v>0</v>
      </c>
      <c r="F48" s="16">
        <v>0</v>
      </c>
      <c r="G48" s="16">
        <v>230000</v>
      </c>
      <c r="H48" s="16">
        <f t="shared" si="0"/>
        <v>230000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f t="shared" si="1"/>
        <v>0</v>
      </c>
      <c r="O48" s="16">
        <f t="shared" si="2"/>
        <v>230000</v>
      </c>
      <c r="P48" s="2">
        <v>344</v>
      </c>
    </row>
    <row r="49" spans="1:16" ht="13.5" customHeight="1" hidden="1" outlineLevel="2">
      <c r="A49" s="2" t="s">
        <v>16</v>
      </c>
      <c r="B49" s="2" t="s">
        <v>111</v>
      </c>
      <c r="C49" s="2" t="s">
        <v>112</v>
      </c>
      <c r="D49" s="16">
        <v>0</v>
      </c>
      <c r="E49" s="16">
        <v>0</v>
      </c>
      <c r="F49" s="16">
        <v>0</v>
      </c>
      <c r="G49" s="16">
        <v>200000</v>
      </c>
      <c r="H49" s="16">
        <f t="shared" si="0"/>
        <v>200000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f t="shared" si="1"/>
        <v>0</v>
      </c>
      <c r="O49" s="16">
        <f t="shared" si="2"/>
        <v>200000</v>
      </c>
      <c r="P49" s="2">
        <v>345</v>
      </c>
    </row>
    <row r="50" spans="1:16" ht="13.5" customHeight="1" hidden="1" outlineLevel="2">
      <c r="A50" s="2" t="s">
        <v>16</v>
      </c>
      <c r="B50" s="2" t="s">
        <v>113</v>
      </c>
      <c r="C50" s="2" t="s">
        <v>114</v>
      </c>
      <c r="D50" s="16">
        <v>0</v>
      </c>
      <c r="E50" s="16">
        <v>0</v>
      </c>
      <c r="F50" s="16">
        <v>0</v>
      </c>
      <c r="G50" s="16">
        <v>100000</v>
      </c>
      <c r="H50" s="16">
        <f t="shared" si="0"/>
        <v>100000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f t="shared" si="1"/>
        <v>0</v>
      </c>
      <c r="O50" s="16">
        <f t="shared" si="2"/>
        <v>100000</v>
      </c>
      <c r="P50" s="2">
        <v>349</v>
      </c>
    </row>
    <row r="51" spans="1:16" ht="13.5" customHeight="1" hidden="1" outlineLevel="2">
      <c r="A51" s="2" t="s">
        <v>16</v>
      </c>
      <c r="B51" s="2" t="s">
        <v>115</v>
      </c>
      <c r="C51" s="2" t="s">
        <v>116</v>
      </c>
      <c r="D51" s="16">
        <v>0</v>
      </c>
      <c r="E51" s="16">
        <v>0</v>
      </c>
      <c r="F51" s="16">
        <v>0</v>
      </c>
      <c r="G51" s="16">
        <v>100000</v>
      </c>
      <c r="H51" s="16">
        <f t="shared" si="0"/>
        <v>100000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f t="shared" si="1"/>
        <v>0</v>
      </c>
      <c r="O51" s="16">
        <f t="shared" si="2"/>
        <v>100000</v>
      </c>
      <c r="P51" s="2">
        <v>350</v>
      </c>
    </row>
    <row r="52" spans="1:16" ht="13.5" customHeight="1" hidden="1" outlineLevel="2">
      <c r="A52" s="2" t="s">
        <v>16</v>
      </c>
      <c r="B52" s="2" t="s">
        <v>117</v>
      </c>
      <c r="C52" s="2" t="s">
        <v>118</v>
      </c>
      <c r="D52" s="16">
        <v>0</v>
      </c>
      <c r="E52" s="16">
        <v>0</v>
      </c>
      <c r="F52" s="16">
        <v>0</v>
      </c>
      <c r="G52" s="16">
        <v>100000</v>
      </c>
      <c r="H52" s="16">
        <f t="shared" si="0"/>
        <v>100000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f t="shared" si="1"/>
        <v>0</v>
      </c>
      <c r="O52" s="16">
        <f t="shared" si="2"/>
        <v>100000</v>
      </c>
      <c r="P52" s="2">
        <v>351</v>
      </c>
    </row>
    <row r="53" spans="1:16" ht="13.5" customHeight="1" hidden="1" outlineLevel="2">
      <c r="A53" s="2" t="s">
        <v>16</v>
      </c>
      <c r="B53" s="2" t="s">
        <v>119</v>
      </c>
      <c r="C53" s="2" t="s">
        <v>120</v>
      </c>
      <c r="D53" s="16">
        <v>0</v>
      </c>
      <c r="E53" s="16">
        <v>0</v>
      </c>
      <c r="F53" s="16">
        <v>0</v>
      </c>
      <c r="G53" s="16">
        <v>115000</v>
      </c>
      <c r="H53" s="16">
        <f t="shared" si="0"/>
        <v>115000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f t="shared" si="1"/>
        <v>0</v>
      </c>
      <c r="O53" s="16">
        <f t="shared" si="2"/>
        <v>115000</v>
      </c>
      <c r="P53" s="2">
        <v>352</v>
      </c>
    </row>
    <row r="54" spans="1:16" ht="13.5" customHeight="1" hidden="1" outlineLevel="2">
      <c r="A54" s="2" t="s">
        <v>16</v>
      </c>
      <c r="B54" s="2" t="s">
        <v>121</v>
      </c>
      <c r="C54" s="2" t="s">
        <v>122</v>
      </c>
      <c r="D54" s="16">
        <v>0</v>
      </c>
      <c r="E54" s="16">
        <v>0</v>
      </c>
      <c r="F54" s="16">
        <v>0</v>
      </c>
      <c r="G54" s="16">
        <v>160000</v>
      </c>
      <c r="H54" s="16">
        <f t="shared" si="0"/>
        <v>160000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f t="shared" si="1"/>
        <v>0</v>
      </c>
      <c r="O54" s="16">
        <f t="shared" si="2"/>
        <v>160000</v>
      </c>
      <c r="P54" s="2">
        <v>348</v>
      </c>
    </row>
    <row r="55" spans="1:16" ht="13.5" customHeight="1" hidden="1" outlineLevel="2">
      <c r="A55" s="2" t="s">
        <v>16</v>
      </c>
      <c r="B55" s="2" t="s">
        <v>123</v>
      </c>
      <c r="C55" s="2" t="s">
        <v>124</v>
      </c>
      <c r="D55" s="16">
        <v>88700.97</v>
      </c>
      <c r="E55" s="16">
        <v>0</v>
      </c>
      <c r="F55" s="16">
        <v>0</v>
      </c>
      <c r="G55" s="16">
        <v>25240</v>
      </c>
      <c r="H55" s="16">
        <f t="shared" si="0"/>
        <v>113940.97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f t="shared" si="1"/>
        <v>0</v>
      </c>
      <c r="O55" s="16">
        <f t="shared" si="2"/>
        <v>113940.97</v>
      </c>
      <c r="P55" s="2">
        <v>360</v>
      </c>
    </row>
    <row r="56" spans="1:16" ht="13.5" customHeight="1" hidden="1" outlineLevel="2">
      <c r="A56" s="2" t="s">
        <v>16</v>
      </c>
      <c r="B56" s="2" t="s">
        <v>125</v>
      </c>
      <c r="C56" s="2" t="s">
        <v>126</v>
      </c>
      <c r="D56" s="16">
        <v>0</v>
      </c>
      <c r="E56" s="16">
        <v>0</v>
      </c>
      <c r="F56" s="16">
        <v>0</v>
      </c>
      <c r="G56" s="16">
        <v>80000</v>
      </c>
      <c r="H56" s="16">
        <f t="shared" si="0"/>
        <v>80000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f t="shared" si="1"/>
        <v>0</v>
      </c>
      <c r="O56" s="16">
        <f t="shared" si="2"/>
        <v>80000</v>
      </c>
      <c r="P56" s="2">
        <v>361</v>
      </c>
    </row>
    <row r="57" spans="1:16" ht="13.5" customHeight="1" hidden="1" outlineLevel="2">
      <c r="A57" s="2" t="s">
        <v>16</v>
      </c>
      <c r="B57" s="2" t="s">
        <v>127</v>
      </c>
      <c r="C57" s="2" t="s">
        <v>128</v>
      </c>
      <c r="D57" s="16">
        <v>0</v>
      </c>
      <c r="E57" s="16">
        <v>0</v>
      </c>
      <c r="F57" s="16">
        <v>0</v>
      </c>
      <c r="G57" s="16">
        <v>0</v>
      </c>
      <c r="H57" s="16">
        <f t="shared" si="0"/>
        <v>0</v>
      </c>
      <c r="I57" s="16">
        <v>0</v>
      </c>
      <c r="J57" s="16">
        <v>0</v>
      </c>
      <c r="K57" s="21">
        <v>164143.3</v>
      </c>
      <c r="L57" s="16">
        <v>0</v>
      </c>
      <c r="M57" s="16">
        <v>0</v>
      </c>
      <c r="N57" s="16">
        <f t="shared" si="1"/>
        <v>164143.3</v>
      </c>
      <c r="O57" s="21">
        <f t="shared" si="2"/>
        <v>164143.3</v>
      </c>
      <c r="P57" s="2">
        <v>364</v>
      </c>
    </row>
    <row r="58" spans="1:16" ht="13.5" customHeight="1" hidden="1" outlineLevel="2">
      <c r="A58" s="2" t="s">
        <v>16</v>
      </c>
      <c r="B58" s="2" t="s">
        <v>129</v>
      </c>
      <c r="C58" s="2" t="s">
        <v>130</v>
      </c>
      <c r="D58" s="16">
        <v>0</v>
      </c>
      <c r="E58" s="16">
        <v>0</v>
      </c>
      <c r="F58" s="16">
        <v>0</v>
      </c>
      <c r="G58" s="16">
        <v>0</v>
      </c>
      <c r="H58" s="16">
        <f t="shared" si="0"/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f t="shared" si="1"/>
        <v>0</v>
      </c>
      <c r="O58" s="16">
        <f t="shared" si="2"/>
        <v>0</v>
      </c>
      <c r="P58" s="2">
        <v>365</v>
      </c>
    </row>
    <row r="59" spans="1:16" ht="13.5" customHeight="1" hidden="1" outlineLevel="2">
      <c r="A59" s="2" t="s">
        <v>16</v>
      </c>
      <c r="B59" s="2" t="s">
        <v>131</v>
      </c>
      <c r="C59" s="2" t="s">
        <v>132</v>
      </c>
      <c r="D59" s="16">
        <v>0</v>
      </c>
      <c r="E59" s="16">
        <v>0</v>
      </c>
      <c r="F59" s="16">
        <v>0</v>
      </c>
      <c r="G59" s="16">
        <v>0</v>
      </c>
      <c r="H59" s="16">
        <f t="shared" si="0"/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f t="shared" si="1"/>
        <v>0</v>
      </c>
      <c r="O59" s="16">
        <f t="shared" si="2"/>
        <v>0</v>
      </c>
      <c r="P59" s="2">
        <v>366</v>
      </c>
    </row>
    <row r="60" spans="1:16" ht="13.5" customHeight="1" hidden="1" outlineLevel="2">
      <c r="A60" s="2" t="s">
        <v>16</v>
      </c>
      <c r="B60" s="2" t="s">
        <v>133</v>
      </c>
      <c r="C60" s="2" t="s">
        <v>134</v>
      </c>
      <c r="D60" s="16">
        <v>0</v>
      </c>
      <c r="E60" s="16">
        <v>0</v>
      </c>
      <c r="F60" s="16">
        <v>0</v>
      </c>
      <c r="G60" s="16">
        <v>0</v>
      </c>
      <c r="H60" s="16">
        <f t="shared" si="0"/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f t="shared" si="1"/>
        <v>0</v>
      </c>
      <c r="O60" s="16">
        <f t="shared" si="2"/>
        <v>0</v>
      </c>
      <c r="P60" s="2">
        <v>367</v>
      </c>
    </row>
    <row r="61" spans="1:16" ht="13.5" customHeight="1" hidden="1" outlineLevel="2">
      <c r="A61" s="2" t="s">
        <v>16</v>
      </c>
      <c r="B61" s="2" t="s">
        <v>135</v>
      </c>
      <c r="C61" s="2" t="s">
        <v>136</v>
      </c>
      <c r="D61" s="16">
        <v>0</v>
      </c>
      <c r="E61" s="16">
        <v>0</v>
      </c>
      <c r="F61" s="16">
        <v>0</v>
      </c>
      <c r="G61" s="16">
        <v>0</v>
      </c>
      <c r="H61" s="16">
        <f t="shared" si="0"/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f t="shared" si="1"/>
        <v>0</v>
      </c>
      <c r="O61" s="16">
        <f t="shared" si="2"/>
        <v>0</v>
      </c>
      <c r="P61" s="2">
        <v>368</v>
      </c>
    </row>
    <row r="62" spans="1:16" ht="13.5" customHeight="1" hidden="1" outlineLevel="2">
      <c r="A62" s="2" t="s">
        <v>16</v>
      </c>
      <c r="B62" s="2" t="s">
        <v>137</v>
      </c>
      <c r="C62" s="2" t="s">
        <v>138</v>
      </c>
      <c r="D62" s="16">
        <v>0</v>
      </c>
      <c r="E62" s="16">
        <v>0</v>
      </c>
      <c r="F62" s="16">
        <v>0</v>
      </c>
      <c r="G62" s="16">
        <v>0</v>
      </c>
      <c r="H62" s="16">
        <f t="shared" si="0"/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f t="shared" si="1"/>
        <v>0</v>
      </c>
      <c r="O62" s="16">
        <f t="shared" si="2"/>
        <v>0</v>
      </c>
      <c r="P62" s="2">
        <v>369</v>
      </c>
    </row>
    <row r="63" spans="1:16" ht="13.5" customHeight="1" hidden="1" outlineLevel="2">
      <c r="A63" s="2" t="s">
        <v>16</v>
      </c>
      <c r="B63" s="2" t="s">
        <v>139</v>
      </c>
      <c r="C63" s="2" t="s">
        <v>140</v>
      </c>
      <c r="D63" s="16">
        <v>0</v>
      </c>
      <c r="E63" s="16">
        <v>0</v>
      </c>
      <c r="F63" s="16">
        <v>0</v>
      </c>
      <c r="G63" s="16">
        <v>0</v>
      </c>
      <c r="H63" s="16">
        <f t="shared" si="0"/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f t="shared" si="1"/>
        <v>0</v>
      </c>
      <c r="O63" s="16">
        <f t="shared" si="2"/>
        <v>0</v>
      </c>
      <c r="P63" s="2">
        <v>370</v>
      </c>
    </row>
    <row r="64" spans="1:16" ht="13.5" customHeight="1" hidden="1" outlineLevel="1">
      <c r="A64" s="7" t="s">
        <v>307</v>
      </c>
      <c r="B64" s="2"/>
      <c r="C64" s="2"/>
      <c r="D64" s="17">
        <f aca="true" t="shared" si="3" ref="D64:O64">SUBTOTAL(9,D2:D63)</f>
        <v>1949585.5899999999</v>
      </c>
      <c r="E64" s="17">
        <f t="shared" si="3"/>
        <v>332031.37999999995</v>
      </c>
      <c r="F64" s="17">
        <f t="shared" si="3"/>
        <v>517344.53</v>
      </c>
      <c r="G64" s="17">
        <f t="shared" si="3"/>
        <v>3251546.4</v>
      </c>
      <c r="H64" s="17">
        <f t="shared" si="3"/>
        <v>6050507.899999999</v>
      </c>
      <c r="I64" s="17">
        <f t="shared" si="3"/>
        <v>224125.94</v>
      </c>
      <c r="J64" s="17">
        <f t="shared" si="3"/>
        <v>442743.56</v>
      </c>
      <c r="K64" s="17">
        <f t="shared" si="3"/>
        <v>418713.39</v>
      </c>
      <c r="L64" s="17">
        <f t="shared" si="3"/>
        <v>2114.84</v>
      </c>
      <c r="M64" s="17">
        <f t="shared" si="3"/>
        <v>0</v>
      </c>
      <c r="N64" s="17">
        <f t="shared" si="3"/>
        <v>1087697.7300000002</v>
      </c>
      <c r="O64" s="17">
        <f t="shared" si="3"/>
        <v>7138205.63</v>
      </c>
      <c r="P64" s="2"/>
    </row>
    <row r="65" spans="1:16" ht="13.5" customHeight="1" hidden="1" outlineLevel="2">
      <c r="A65" s="2" t="s">
        <v>141</v>
      </c>
      <c r="B65" s="2" t="s">
        <v>142</v>
      </c>
      <c r="C65" s="2" t="s">
        <v>143</v>
      </c>
      <c r="D65" s="16">
        <v>0</v>
      </c>
      <c r="E65" s="16">
        <v>0</v>
      </c>
      <c r="F65" s="16">
        <v>0</v>
      </c>
      <c r="G65" s="16">
        <v>0</v>
      </c>
      <c r="H65" s="16">
        <f t="shared" si="0"/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f t="shared" si="1"/>
        <v>0</v>
      </c>
      <c r="O65" s="16">
        <f t="shared" si="2"/>
        <v>0</v>
      </c>
      <c r="P65" s="2">
        <v>240</v>
      </c>
    </row>
    <row r="66" spans="1:16" ht="13.5" customHeight="1" hidden="1" outlineLevel="2">
      <c r="A66" s="2" t="s">
        <v>141</v>
      </c>
      <c r="B66" s="2" t="s">
        <v>144</v>
      </c>
      <c r="C66" s="2" t="s">
        <v>145</v>
      </c>
      <c r="D66" s="16">
        <v>0</v>
      </c>
      <c r="E66" s="16">
        <v>0</v>
      </c>
      <c r="F66" s="16">
        <v>0</v>
      </c>
      <c r="G66" s="16">
        <v>0</v>
      </c>
      <c r="H66" s="16">
        <f t="shared" si="0"/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f t="shared" si="1"/>
        <v>0</v>
      </c>
      <c r="O66" s="16">
        <f t="shared" si="2"/>
        <v>0</v>
      </c>
      <c r="P66" s="2">
        <v>196</v>
      </c>
    </row>
    <row r="67" spans="1:16" ht="13.5" customHeight="1" hidden="1" outlineLevel="2">
      <c r="A67" s="2" t="s">
        <v>141</v>
      </c>
      <c r="B67" s="2" t="s">
        <v>146</v>
      </c>
      <c r="C67" s="2" t="s">
        <v>147</v>
      </c>
      <c r="D67" s="16">
        <v>0</v>
      </c>
      <c r="E67" s="16">
        <v>0</v>
      </c>
      <c r="F67" s="16">
        <v>0</v>
      </c>
      <c r="G67" s="16">
        <v>0</v>
      </c>
      <c r="H67" s="16">
        <f t="shared" si="0"/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f t="shared" si="1"/>
        <v>0</v>
      </c>
      <c r="O67" s="16">
        <f t="shared" si="2"/>
        <v>0</v>
      </c>
      <c r="P67" s="2">
        <v>197</v>
      </c>
    </row>
    <row r="68" spans="1:16" ht="13.5" customHeight="1" hidden="1" outlineLevel="2">
      <c r="A68" s="2" t="s">
        <v>141</v>
      </c>
      <c r="B68" s="2" t="s">
        <v>148</v>
      </c>
      <c r="C68" s="2" t="s">
        <v>149</v>
      </c>
      <c r="D68" s="16">
        <v>0</v>
      </c>
      <c r="E68" s="16">
        <v>0</v>
      </c>
      <c r="F68" s="16">
        <v>0</v>
      </c>
      <c r="G68" s="16">
        <v>0</v>
      </c>
      <c r="H68" s="16">
        <f aca="true" t="shared" si="4" ref="H68:H132">D68+E68+F68+G68</f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f aca="true" t="shared" si="5" ref="N68:N132">M68+L68+K68+J68+I68</f>
        <v>0</v>
      </c>
      <c r="O68" s="16">
        <f aca="true" t="shared" si="6" ref="O68:O132">H68+N68</f>
        <v>0</v>
      </c>
      <c r="P68" s="2">
        <v>198</v>
      </c>
    </row>
    <row r="69" spans="1:16" ht="13.5" customHeight="1" hidden="1" outlineLevel="2">
      <c r="A69" s="2" t="s">
        <v>141</v>
      </c>
      <c r="B69" s="2" t="s">
        <v>150</v>
      </c>
      <c r="C69" s="2" t="s">
        <v>151</v>
      </c>
      <c r="D69" s="16">
        <v>0</v>
      </c>
      <c r="E69" s="16">
        <v>0</v>
      </c>
      <c r="F69" s="16">
        <v>30897.23</v>
      </c>
      <c r="G69" s="16">
        <v>0</v>
      </c>
      <c r="H69" s="16">
        <f t="shared" si="4"/>
        <v>30897.23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f t="shared" si="5"/>
        <v>0</v>
      </c>
      <c r="O69" s="16">
        <f t="shared" si="6"/>
        <v>30897.23</v>
      </c>
      <c r="P69" s="2">
        <v>200</v>
      </c>
    </row>
    <row r="70" spans="1:16" ht="13.5" customHeight="1" hidden="1" outlineLevel="2">
      <c r="A70" s="2" t="s">
        <v>141</v>
      </c>
      <c r="B70" s="2" t="s">
        <v>152</v>
      </c>
      <c r="C70" s="2" t="s">
        <v>153</v>
      </c>
      <c r="D70" s="16">
        <v>0</v>
      </c>
      <c r="E70" s="16">
        <v>0</v>
      </c>
      <c r="F70" s="16">
        <v>0</v>
      </c>
      <c r="G70" s="16">
        <v>0</v>
      </c>
      <c r="H70" s="16">
        <f t="shared" si="4"/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f t="shared" si="5"/>
        <v>0</v>
      </c>
      <c r="O70" s="16">
        <f t="shared" si="6"/>
        <v>0</v>
      </c>
      <c r="P70" s="2">
        <v>201</v>
      </c>
    </row>
    <row r="71" spans="1:16" ht="13.5" customHeight="1" hidden="1" outlineLevel="2">
      <c r="A71" s="2" t="s">
        <v>141</v>
      </c>
      <c r="B71" s="2" t="s">
        <v>154</v>
      </c>
      <c r="C71" s="2" t="s">
        <v>155</v>
      </c>
      <c r="D71" s="16">
        <v>0</v>
      </c>
      <c r="E71" s="16">
        <v>0</v>
      </c>
      <c r="F71" s="16">
        <v>0</v>
      </c>
      <c r="G71" s="16">
        <v>0</v>
      </c>
      <c r="H71" s="16">
        <f t="shared" si="4"/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f t="shared" si="5"/>
        <v>0</v>
      </c>
      <c r="O71" s="16">
        <f t="shared" si="6"/>
        <v>0</v>
      </c>
      <c r="P71" s="2">
        <v>202</v>
      </c>
    </row>
    <row r="72" spans="1:16" ht="13.5" customHeight="1" hidden="1" outlineLevel="2">
      <c r="A72" s="2" t="s">
        <v>141</v>
      </c>
      <c r="B72" s="2" t="s">
        <v>156</v>
      </c>
      <c r="C72" s="2" t="s">
        <v>157</v>
      </c>
      <c r="D72" s="16">
        <v>0</v>
      </c>
      <c r="E72" s="16">
        <v>0</v>
      </c>
      <c r="F72" s="16">
        <v>1063.97</v>
      </c>
      <c r="G72" s="16">
        <v>0</v>
      </c>
      <c r="H72" s="16">
        <f t="shared" si="4"/>
        <v>1063.97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f t="shared" si="5"/>
        <v>0</v>
      </c>
      <c r="O72" s="16">
        <f t="shared" si="6"/>
        <v>1063.97</v>
      </c>
      <c r="P72" s="2">
        <v>203</v>
      </c>
    </row>
    <row r="73" spans="1:16" ht="13.5" customHeight="1" hidden="1" outlineLevel="2">
      <c r="A73" s="2" t="s">
        <v>141</v>
      </c>
      <c r="B73" s="2" t="s">
        <v>158</v>
      </c>
      <c r="C73" s="2" t="s">
        <v>159</v>
      </c>
      <c r="D73" s="16">
        <v>0</v>
      </c>
      <c r="E73" s="16">
        <v>0</v>
      </c>
      <c r="F73" s="16">
        <v>1017.57</v>
      </c>
      <c r="G73" s="16">
        <v>27483.1</v>
      </c>
      <c r="H73" s="16">
        <f t="shared" si="4"/>
        <v>28500.67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f t="shared" si="5"/>
        <v>0</v>
      </c>
      <c r="O73" s="16">
        <f t="shared" si="6"/>
        <v>28500.67</v>
      </c>
      <c r="P73" s="2">
        <v>223</v>
      </c>
    </row>
    <row r="74" spans="1:16" ht="13.5" customHeight="1" hidden="1" outlineLevel="2">
      <c r="A74" s="2" t="s">
        <v>141</v>
      </c>
      <c r="B74" s="2" t="s">
        <v>160</v>
      </c>
      <c r="C74" s="2" t="s">
        <v>161</v>
      </c>
      <c r="D74" s="16">
        <v>0</v>
      </c>
      <c r="E74" s="16">
        <v>0</v>
      </c>
      <c r="F74" s="16">
        <v>0</v>
      </c>
      <c r="G74" s="16">
        <v>0</v>
      </c>
      <c r="H74" s="16">
        <f t="shared" si="4"/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f t="shared" si="5"/>
        <v>0</v>
      </c>
      <c r="O74" s="16">
        <f t="shared" si="6"/>
        <v>0</v>
      </c>
      <c r="P74" s="2">
        <v>213</v>
      </c>
    </row>
    <row r="75" spans="1:16" ht="13.5" customHeight="1" hidden="1" outlineLevel="2">
      <c r="A75" s="2" t="s">
        <v>141</v>
      </c>
      <c r="B75" s="2" t="s">
        <v>162</v>
      </c>
      <c r="C75" s="2" t="s">
        <v>163</v>
      </c>
      <c r="D75" s="16">
        <v>0</v>
      </c>
      <c r="E75" s="16">
        <v>0</v>
      </c>
      <c r="F75" s="16">
        <v>0</v>
      </c>
      <c r="G75" s="16">
        <v>0</v>
      </c>
      <c r="H75" s="16">
        <f t="shared" si="4"/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f t="shared" si="5"/>
        <v>0</v>
      </c>
      <c r="O75" s="16">
        <f t="shared" si="6"/>
        <v>0</v>
      </c>
      <c r="P75" s="2">
        <v>234</v>
      </c>
    </row>
    <row r="76" spans="1:16" ht="13.5" customHeight="1" hidden="1" outlineLevel="2">
      <c r="A76" s="2" t="s">
        <v>141</v>
      </c>
      <c r="B76" s="2" t="s">
        <v>164</v>
      </c>
      <c r="C76" s="2" t="s">
        <v>165</v>
      </c>
      <c r="D76" s="16">
        <v>0</v>
      </c>
      <c r="E76" s="16">
        <v>0</v>
      </c>
      <c r="F76" s="16">
        <v>63869.22</v>
      </c>
      <c r="G76" s="16">
        <v>28000</v>
      </c>
      <c r="H76" s="16">
        <f t="shared" si="4"/>
        <v>91869.22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f t="shared" si="5"/>
        <v>0</v>
      </c>
      <c r="O76" s="16">
        <f t="shared" si="6"/>
        <v>91869.22</v>
      </c>
      <c r="P76" s="2">
        <v>235</v>
      </c>
    </row>
    <row r="77" spans="1:16" ht="13.5" customHeight="1" hidden="1" outlineLevel="2">
      <c r="A77" s="2" t="s">
        <v>141</v>
      </c>
      <c r="B77" s="2" t="s">
        <v>166</v>
      </c>
      <c r="C77" s="2" t="s">
        <v>167</v>
      </c>
      <c r="D77" s="16">
        <v>0</v>
      </c>
      <c r="E77" s="16">
        <v>4811.29</v>
      </c>
      <c r="F77" s="16">
        <v>81620.04</v>
      </c>
      <c r="G77" s="16">
        <v>81239</v>
      </c>
      <c r="H77" s="16">
        <f t="shared" si="4"/>
        <v>167670.33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16">
        <f t="shared" si="5"/>
        <v>0</v>
      </c>
      <c r="O77" s="16">
        <f t="shared" si="6"/>
        <v>167670.33</v>
      </c>
      <c r="P77" s="2">
        <v>236</v>
      </c>
    </row>
    <row r="78" spans="1:16" ht="13.5" customHeight="1" hidden="1" outlineLevel="2">
      <c r="A78" s="2" t="s">
        <v>141</v>
      </c>
      <c r="B78" s="2" t="s">
        <v>168</v>
      </c>
      <c r="C78" s="2" t="s">
        <v>169</v>
      </c>
      <c r="D78" s="16">
        <v>0</v>
      </c>
      <c r="E78" s="16">
        <v>168529.35</v>
      </c>
      <c r="F78" s="16">
        <v>45609.04</v>
      </c>
      <c r="G78" s="16">
        <v>0</v>
      </c>
      <c r="H78" s="16">
        <f t="shared" si="4"/>
        <v>214138.39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  <c r="N78" s="16">
        <f t="shared" si="5"/>
        <v>0</v>
      </c>
      <c r="O78" s="16">
        <f t="shared" si="6"/>
        <v>214138.39</v>
      </c>
      <c r="P78" s="2">
        <v>237</v>
      </c>
    </row>
    <row r="79" spans="1:16" ht="13.5" customHeight="1" hidden="1" outlineLevel="2">
      <c r="A79" s="2" t="s">
        <v>141</v>
      </c>
      <c r="B79" s="2" t="s">
        <v>170</v>
      </c>
      <c r="C79" s="2" t="s">
        <v>171</v>
      </c>
      <c r="D79" s="16">
        <v>0</v>
      </c>
      <c r="E79" s="16">
        <v>836.43</v>
      </c>
      <c r="F79" s="16">
        <v>120036.17</v>
      </c>
      <c r="G79" s="16">
        <v>0</v>
      </c>
      <c r="H79" s="16">
        <f t="shared" si="4"/>
        <v>120872.59999999999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f t="shared" si="5"/>
        <v>0</v>
      </c>
      <c r="O79" s="16">
        <f t="shared" si="6"/>
        <v>120872.59999999999</v>
      </c>
      <c r="P79" s="2">
        <v>238</v>
      </c>
    </row>
    <row r="80" spans="1:16" ht="13.5" customHeight="1" hidden="1" outlineLevel="2">
      <c r="A80" s="2" t="s">
        <v>141</v>
      </c>
      <c r="B80" s="2" t="s">
        <v>172</v>
      </c>
      <c r="C80" s="2" t="s">
        <v>173</v>
      </c>
      <c r="D80" s="16">
        <v>0</v>
      </c>
      <c r="E80" s="16">
        <v>24189.57</v>
      </c>
      <c r="F80" s="16">
        <v>87856.43</v>
      </c>
      <c r="G80" s="16">
        <v>6310.8</v>
      </c>
      <c r="H80" s="16">
        <f t="shared" si="4"/>
        <v>118356.8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f t="shared" si="5"/>
        <v>0</v>
      </c>
      <c r="O80" s="16">
        <f t="shared" si="6"/>
        <v>118356.8</v>
      </c>
      <c r="P80" s="2">
        <v>239</v>
      </c>
    </row>
    <row r="81" spans="1:16" ht="13.5" customHeight="1" hidden="1" outlineLevel="2">
      <c r="A81" s="2" t="s">
        <v>141</v>
      </c>
      <c r="B81" s="2" t="s">
        <v>174</v>
      </c>
      <c r="C81" s="2" t="s">
        <v>175</v>
      </c>
      <c r="D81" s="16">
        <v>0</v>
      </c>
      <c r="E81" s="16">
        <v>66635.9</v>
      </c>
      <c r="F81" s="16">
        <v>18458.44</v>
      </c>
      <c r="G81" s="16">
        <v>0</v>
      </c>
      <c r="H81" s="16">
        <f t="shared" si="4"/>
        <v>85094.34</v>
      </c>
      <c r="I81" s="16">
        <v>2973</v>
      </c>
      <c r="J81" s="16">
        <v>15870</v>
      </c>
      <c r="K81" s="16">
        <v>11703.52</v>
      </c>
      <c r="L81" s="16">
        <v>0</v>
      </c>
      <c r="M81" s="16">
        <v>0</v>
      </c>
      <c r="N81" s="16">
        <f t="shared" si="5"/>
        <v>30546.52</v>
      </c>
      <c r="O81" s="16">
        <f t="shared" si="6"/>
        <v>115640.86</v>
      </c>
      <c r="P81" s="2">
        <v>230</v>
      </c>
    </row>
    <row r="82" spans="1:16" ht="13.5" customHeight="1" hidden="1" outlineLevel="2">
      <c r="A82" s="2" t="s">
        <v>141</v>
      </c>
      <c r="B82" s="2" t="s">
        <v>176</v>
      </c>
      <c r="C82" s="2" t="s">
        <v>177</v>
      </c>
      <c r="D82" s="16">
        <v>0</v>
      </c>
      <c r="E82" s="16">
        <v>1659.42</v>
      </c>
      <c r="F82" s="16">
        <v>60315.86</v>
      </c>
      <c r="G82" s="16">
        <v>0</v>
      </c>
      <c r="H82" s="16">
        <f t="shared" si="4"/>
        <v>61975.28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f t="shared" si="5"/>
        <v>0</v>
      </c>
      <c r="O82" s="16">
        <f t="shared" si="6"/>
        <v>61975.28</v>
      </c>
      <c r="P82" s="2">
        <v>231</v>
      </c>
    </row>
    <row r="83" spans="1:16" ht="13.5" customHeight="1" hidden="1" outlineLevel="2">
      <c r="A83" s="2" t="s">
        <v>141</v>
      </c>
      <c r="B83" s="2" t="s">
        <v>178</v>
      </c>
      <c r="C83" s="2" t="s">
        <v>179</v>
      </c>
      <c r="D83" s="16">
        <v>0</v>
      </c>
      <c r="E83" s="16">
        <v>1868.53</v>
      </c>
      <c r="F83" s="16">
        <v>7752.47</v>
      </c>
      <c r="G83" s="16">
        <v>2828.92</v>
      </c>
      <c r="H83" s="16">
        <f t="shared" si="4"/>
        <v>12449.92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f t="shared" si="5"/>
        <v>0</v>
      </c>
      <c r="O83" s="16">
        <f t="shared" si="6"/>
        <v>12449.92</v>
      </c>
      <c r="P83" s="2">
        <v>242</v>
      </c>
    </row>
    <row r="84" spans="1:16" ht="13.5" customHeight="1" hidden="1" outlineLevel="2">
      <c r="A84" s="2" t="s">
        <v>141</v>
      </c>
      <c r="B84" s="2" t="s">
        <v>180</v>
      </c>
      <c r="C84" s="2" t="s">
        <v>181</v>
      </c>
      <c r="D84" s="16">
        <v>0</v>
      </c>
      <c r="E84" s="16">
        <v>17946.7</v>
      </c>
      <c r="F84" s="16">
        <v>6514.43</v>
      </c>
      <c r="G84" s="16">
        <v>30000</v>
      </c>
      <c r="H84" s="16">
        <f t="shared" si="4"/>
        <v>54461.130000000005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f t="shared" si="5"/>
        <v>0</v>
      </c>
      <c r="O84" s="16">
        <f t="shared" si="6"/>
        <v>54461.130000000005</v>
      </c>
      <c r="P84" s="2">
        <v>232</v>
      </c>
    </row>
    <row r="85" spans="1:16" ht="13.5" customHeight="1" hidden="1" outlineLevel="2">
      <c r="A85" s="2" t="s">
        <v>141</v>
      </c>
      <c r="B85" s="2" t="s">
        <v>182</v>
      </c>
      <c r="C85" s="2" t="s">
        <v>183</v>
      </c>
      <c r="D85" s="16">
        <v>0</v>
      </c>
      <c r="E85" s="16">
        <v>7514.73</v>
      </c>
      <c r="F85" s="16">
        <v>13826.12</v>
      </c>
      <c r="G85" s="16">
        <v>0</v>
      </c>
      <c r="H85" s="16">
        <f t="shared" si="4"/>
        <v>21340.85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f t="shared" si="5"/>
        <v>0</v>
      </c>
      <c r="O85" s="16">
        <f t="shared" si="6"/>
        <v>21340.85</v>
      </c>
      <c r="P85" s="2">
        <v>233</v>
      </c>
    </row>
    <row r="86" spans="1:16" ht="13.5" customHeight="1" hidden="1" outlineLevel="2">
      <c r="A86" s="2" t="s">
        <v>141</v>
      </c>
      <c r="B86" s="2" t="s">
        <v>184</v>
      </c>
      <c r="C86" s="2" t="s">
        <v>185</v>
      </c>
      <c r="D86" s="16">
        <v>0</v>
      </c>
      <c r="E86" s="16">
        <v>25483.36</v>
      </c>
      <c r="F86" s="16">
        <v>34197.46</v>
      </c>
      <c r="G86" s="16">
        <v>0</v>
      </c>
      <c r="H86" s="16">
        <f t="shared" si="4"/>
        <v>59680.82</v>
      </c>
      <c r="I86" s="16">
        <v>0</v>
      </c>
      <c r="J86" s="16">
        <v>0</v>
      </c>
      <c r="K86" s="16">
        <v>279728.73</v>
      </c>
      <c r="L86" s="16">
        <v>0</v>
      </c>
      <c r="M86" s="16">
        <v>0</v>
      </c>
      <c r="N86" s="16">
        <f t="shared" si="5"/>
        <v>279728.73</v>
      </c>
      <c r="O86" s="16">
        <f t="shared" si="6"/>
        <v>339409.55</v>
      </c>
      <c r="P86" s="2">
        <v>244</v>
      </c>
    </row>
    <row r="87" spans="1:16" ht="13.5" customHeight="1" hidden="1" outlineLevel="2">
      <c r="A87" s="2" t="s">
        <v>141</v>
      </c>
      <c r="B87" s="2" t="s">
        <v>186</v>
      </c>
      <c r="C87" s="2" t="s">
        <v>187</v>
      </c>
      <c r="D87" s="16">
        <v>0</v>
      </c>
      <c r="E87" s="16">
        <v>379.58</v>
      </c>
      <c r="F87" s="16">
        <v>138662.76</v>
      </c>
      <c r="G87" s="16">
        <v>0</v>
      </c>
      <c r="H87" s="16">
        <f t="shared" si="4"/>
        <v>139042.34</v>
      </c>
      <c r="I87" s="16">
        <v>0</v>
      </c>
      <c r="J87" s="16">
        <v>10470.74</v>
      </c>
      <c r="K87" s="16">
        <v>0</v>
      </c>
      <c r="L87" s="16">
        <v>0</v>
      </c>
      <c r="M87" s="16">
        <v>0</v>
      </c>
      <c r="N87" s="16">
        <f t="shared" si="5"/>
        <v>10470.74</v>
      </c>
      <c r="O87" s="16">
        <f t="shared" si="6"/>
        <v>149513.08</v>
      </c>
      <c r="P87" s="2">
        <v>243</v>
      </c>
    </row>
    <row r="88" spans="1:16" ht="13.5" customHeight="1" hidden="1" outlineLevel="2">
      <c r="A88" s="2" t="s">
        <v>141</v>
      </c>
      <c r="B88" s="2" t="s">
        <v>188</v>
      </c>
      <c r="C88" s="2" t="s">
        <v>189</v>
      </c>
      <c r="D88" s="16">
        <v>0</v>
      </c>
      <c r="E88" s="16">
        <v>40212.32</v>
      </c>
      <c r="F88" s="16">
        <v>263132.31</v>
      </c>
      <c r="G88" s="16">
        <v>74961.6</v>
      </c>
      <c r="H88" s="16">
        <f t="shared" si="4"/>
        <v>378306.23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f t="shared" si="5"/>
        <v>0</v>
      </c>
      <c r="O88" s="16">
        <f t="shared" si="6"/>
        <v>378306.23</v>
      </c>
      <c r="P88" s="2">
        <v>262</v>
      </c>
    </row>
    <row r="89" spans="1:16" ht="13.5" customHeight="1" hidden="1" outlineLevel="2">
      <c r="A89" s="2" t="s">
        <v>141</v>
      </c>
      <c r="B89" s="2" t="s">
        <v>190</v>
      </c>
      <c r="C89" s="2" t="s">
        <v>191</v>
      </c>
      <c r="D89" s="16">
        <v>0</v>
      </c>
      <c r="E89" s="16">
        <v>10678.42</v>
      </c>
      <c r="F89" s="16">
        <v>0</v>
      </c>
      <c r="G89" s="16">
        <v>0</v>
      </c>
      <c r="H89" s="16">
        <f t="shared" si="4"/>
        <v>10678.42</v>
      </c>
      <c r="I89" s="16">
        <v>0</v>
      </c>
      <c r="J89" s="16">
        <v>0</v>
      </c>
      <c r="K89" s="16">
        <v>95163.06</v>
      </c>
      <c r="L89" s="16">
        <v>0</v>
      </c>
      <c r="M89" s="16">
        <v>0</v>
      </c>
      <c r="N89" s="16">
        <f t="shared" si="5"/>
        <v>95163.06</v>
      </c>
      <c r="O89" s="16">
        <f t="shared" si="6"/>
        <v>105841.48</v>
      </c>
      <c r="P89" s="2">
        <v>273</v>
      </c>
    </row>
    <row r="90" spans="1:16" ht="13.5" customHeight="1" hidden="1" outlineLevel="2">
      <c r="A90" s="2" t="s">
        <v>141</v>
      </c>
      <c r="B90" s="2" t="s">
        <v>192</v>
      </c>
      <c r="C90" s="2" t="s">
        <v>193</v>
      </c>
      <c r="D90" s="16">
        <v>0</v>
      </c>
      <c r="E90" s="16">
        <v>5818.55</v>
      </c>
      <c r="F90" s="16">
        <v>29465.69</v>
      </c>
      <c r="G90" s="16">
        <v>0</v>
      </c>
      <c r="H90" s="16">
        <f t="shared" si="4"/>
        <v>35284.24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f t="shared" si="5"/>
        <v>0</v>
      </c>
      <c r="O90" s="16">
        <f t="shared" si="6"/>
        <v>35284.24</v>
      </c>
      <c r="P90" s="2">
        <v>274</v>
      </c>
    </row>
    <row r="91" spans="1:16" ht="13.5" customHeight="1" hidden="1" outlineLevel="2">
      <c r="A91" s="2" t="s">
        <v>141</v>
      </c>
      <c r="B91" s="2" t="s">
        <v>194</v>
      </c>
      <c r="C91" s="2" t="s">
        <v>195</v>
      </c>
      <c r="D91" s="16">
        <v>0</v>
      </c>
      <c r="E91" s="16">
        <v>137519.78</v>
      </c>
      <c r="F91" s="16">
        <v>21010.45</v>
      </c>
      <c r="G91" s="16">
        <v>0</v>
      </c>
      <c r="H91" s="16">
        <f t="shared" si="4"/>
        <v>158530.23</v>
      </c>
      <c r="I91" s="16">
        <v>0</v>
      </c>
      <c r="J91" s="16">
        <v>0</v>
      </c>
      <c r="K91" s="16">
        <v>3636.93</v>
      </c>
      <c r="L91" s="16">
        <v>0</v>
      </c>
      <c r="M91" s="16">
        <v>0</v>
      </c>
      <c r="N91" s="16">
        <f t="shared" si="5"/>
        <v>3636.93</v>
      </c>
      <c r="O91" s="16">
        <f t="shared" si="6"/>
        <v>162167.16</v>
      </c>
      <c r="P91" s="2">
        <v>275</v>
      </c>
    </row>
    <row r="92" spans="1:16" ht="13.5" customHeight="1" hidden="1" outlineLevel="2">
      <c r="A92" s="2" t="s">
        <v>141</v>
      </c>
      <c r="B92" s="2" t="s">
        <v>196</v>
      </c>
      <c r="C92" s="2" t="s">
        <v>197</v>
      </c>
      <c r="D92" s="16">
        <v>0</v>
      </c>
      <c r="E92" s="16">
        <v>0</v>
      </c>
      <c r="F92" s="16">
        <v>33072.09</v>
      </c>
      <c r="G92" s="16">
        <v>0</v>
      </c>
      <c r="H92" s="16">
        <f t="shared" si="4"/>
        <v>33072.09</v>
      </c>
      <c r="I92" s="16">
        <v>0</v>
      </c>
      <c r="J92" s="16">
        <v>0</v>
      </c>
      <c r="K92" s="16">
        <v>0</v>
      </c>
      <c r="L92" s="16">
        <v>0</v>
      </c>
      <c r="M92" s="16">
        <v>0</v>
      </c>
      <c r="N92" s="16">
        <f t="shared" si="5"/>
        <v>0</v>
      </c>
      <c r="O92" s="16">
        <f t="shared" si="6"/>
        <v>33072.09</v>
      </c>
      <c r="P92" s="2">
        <v>276</v>
      </c>
    </row>
    <row r="93" spans="1:16" ht="13.5" customHeight="1" hidden="1" outlineLevel="2">
      <c r="A93" s="2" t="s">
        <v>141</v>
      </c>
      <c r="B93" s="2" t="s">
        <v>198</v>
      </c>
      <c r="C93" s="2" t="s">
        <v>199</v>
      </c>
      <c r="D93" s="16">
        <v>0</v>
      </c>
      <c r="E93" s="16">
        <v>166743.75</v>
      </c>
      <c r="F93" s="16">
        <v>97069.09</v>
      </c>
      <c r="G93" s="16">
        <v>0</v>
      </c>
      <c r="H93" s="16">
        <f t="shared" si="4"/>
        <v>263812.83999999997</v>
      </c>
      <c r="I93" s="16">
        <v>0</v>
      </c>
      <c r="J93" s="16">
        <v>1840.38</v>
      </c>
      <c r="K93" s="16">
        <v>0</v>
      </c>
      <c r="L93" s="16">
        <v>0</v>
      </c>
      <c r="M93" s="16">
        <v>0</v>
      </c>
      <c r="N93" s="16">
        <f t="shared" si="5"/>
        <v>1840.38</v>
      </c>
      <c r="O93" s="16">
        <f t="shared" si="6"/>
        <v>265653.22</v>
      </c>
      <c r="P93" s="2">
        <v>268</v>
      </c>
    </row>
    <row r="94" spans="1:16" ht="13.5" customHeight="1" hidden="1" outlineLevel="2">
      <c r="A94" s="2" t="s">
        <v>141</v>
      </c>
      <c r="B94" s="2" t="s">
        <v>200</v>
      </c>
      <c r="C94" s="2" t="s">
        <v>201</v>
      </c>
      <c r="D94" s="16">
        <v>0</v>
      </c>
      <c r="E94" s="16">
        <v>8247.21</v>
      </c>
      <c r="F94" s="16">
        <v>47121.01</v>
      </c>
      <c r="G94" s="16">
        <v>69600</v>
      </c>
      <c r="H94" s="16">
        <f t="shared" si="4"/>
        <v>124968.22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f t="shared" si="5"/>
        <v>0</v>
      </c>
      <c r="O94" s="16">
        <f t="shared" si="6"/>
        <v>124968.22</v>
      </c>
      <c r="P94" s="2">
        <v>267</v>
      </c>
    </row>
    <row r="95" spans="1:16" ht="13.5" customHeight="1" hidden="1" outlineLevel="2">
      <c r="A95" s="2" t="s">
        <v>141</v>
      </c>
      <c r="B95" s="2" t="s">
        <v>202</v>
      </c>
      <c r="C95" s="2" t="s">
        <v>203</v>
      </c>
      <c r="D95" s="16">
        <v>0</v>
      </c>
      <c r="E95" s="16">
        <v>141157.78</v>
      </c>
      <c r="F95" s="16">
        <v>0</v>
      </c>
      <c r="G95" s="16">
        <v>6250</v>
      </c>
      <c r="H95" s="16">
        <f t="shared" si="4"/>
        <v>147407.78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f t="shared" si="5"/>
        <v>0</v>
      </c>
      <c r="O95" s="16">
        <f t="shared" si="6"/>
        <v>147407.78</v>
      </c>
      <c r="P95" s="2">
        <v>269</v>
      </c>
    </row>
    <row r="96" spans="1:16" ht="13.5" customHeight="1" hidden="1" outlineLevel="2">
      <c r="A96" s="2" t="s">
        <v>141</v>
      </c>
      <c r="B96" s="2" t="s">
        <v>204</v>
      </c>
      <c r="C96" s="2" t="s">
        <v>205</v>
      </c>
      <c r="D96" s="16">
        <v>0</v>
      </c>
      <c r="E96" s="16">
        <v>6468.58</v>
      </c>
      <c r="F96" s="16">
        <v>1482.32</v>
      </c>
      <c r="G96" s="16">
        <v>6000</v>
      </c>
      <c r="H96" s="16">
        <f t="shared" si="4"/>
        <v>13950.9</v>
      </c>
      <c r="I96" s="16">
        <v>0</v>
      </c>
      <c r="J96" s="16">
        <v>0</v>
      </c>
      <c r="K96" s="16">
        <v>33807.21</v>
      </c>
      <c r="L96" s="16">
        <v>0</v>
      </c>
      <c r="M96" s="16">
        <v>0</v>
      </c>
      <c r="N96" s="16">
        <f t="shared" si="5"/>
        <v>33807.21</v>
      </c>
      <c r="O96" s="16">
        <f t="shared" si="6"/>
        <v>47758.11</v>
      </c>
      <c r="P96" s="2">
        <v>298</v>
      </c>
    </row>
    <row r="97" spans="1:16" ht="13.5" customHeight="1" hidden="1" outlineLevel="2">
      <c r="A97" s="2" t="s">
        <v>141</v>
      </c>
      <c r="B97" s="2" t="s">
        <v>206</v>
      </c>
      <c r="C97" s="2" t="s">
        <v>207</v>
      </c>
      <c r="D97" s="16">
        <v>0</v>
      </c>
      <c r="E97" s="16">
        <v>0</v>
      </c>
      <c r="F97" s="16">
        <v>85920.43</v>
      </c>
      <c r="G97" s="16">
        <v>6000</v>
      </c>
      <c r="H97" s="16">
        <f t="shared" si="4"/>
        <v>91920.43</v>
      </c>
      <c r="I97" s="16">
        <v>0</v>
      </c>
      <c r="J97" s="16">
        <v>0</v>
      </c>
      <c r="K97" s="16">
        <v>0</v>
      </c>
      <c r="L97" s="16">
        <v>15327.66</v>
      </c>
      <c r="M97" s="16">
        <v>0</v>
      </c>
      <c r="N97" s="16">
        <f t="shared" si="5"/>
        <v>15327.66</v>
      </c>
      <c r="O97" s="16">
        <f t="shared" si="6"/>
        <v>107248.09</v>
      </c>
      <c r="P97" s="2">
        <v>270</v>
      </c>
    </row>
    <row r="98" spans="1:16" ht="13.5" customHeight="1" hidden="1" outlineLevel="2">
      <c r="A98" s="2" t="s">
        <v>141</v>
      </c>
      <c r="B98" s="2" t="s">
        <v>208</v>
      </c>
      <c r="C98" s="2" t="s">
        <v>209</v>
      </c>
      <c r="D98" s="16">
        <v>0</v>
      </c>
      <c r="E98" s="16">
        <v>7377.36</v>
      </c>
      <c r="F98" s="16">
        <v>34031</v>
      </c>
      <c r="G98" s="16">
        <v>0</v>
      </c>
      <c r="H98" s="16">
        <f t="shared" si="4"/>
        <v>41408.36</v>
      </c>
      <c r="I98" s="16">
        <v>0</v>
      </c>
      <c r="J98" s="16">
        <v>32856.89</v>
      </c>
      <c r="K98" s="16">
        <v>319116.23</v>
      </c>
      <c r="L98" s="16">
        <v>0</v>
      </c>
      <c r="M98" s="16">
        <v>0</v>
      </c>
      <c r="N98" s="16">
        <f t="shared" si="5"/>
        <v>351973.12</v>
      </c>
      <c r="O98" s="16">
        <f t="shared" si="6"/>
        <v>393381.48</v>
      </c>
      <c r="P98" s="2">
        <v>306</v>
      </c>
    </row>
    <row r="99" spans="1:16" ht="13.5" customHeight="1" hidden="1" outlineLevel="2">
      <c r="A99" s="2" t="s">
        <v>141</v>
      </c>
      <c r="B99" s="2" t="s">
        <v>210</v>
      </c>
      <c r="C99" s="2" t="s">
        <v>211</v>
      </c>
      <c r="D99" s="16">
        <v>0</v>
      </c>
      <c r="E99" s="16">
        <v>7798.01</v>
      </c>
      <c r="F99" s="16">
        <v>171296.66</v>
      </c>
      <c r="G99" s="16">
        <v>18000</v>
      </c>
      <c r="H99" s="16">
        <f t="shared" si="4"/>
        <v>197094.67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16">
        <f t="shared" si="5"/>
        <v>0</v>
      </c>
      <c r="O99" s="16">
        <f t="shared" si="6"/>
        <v>197094.67</v>
      </c>
      <c r="P99" s="2">
        <v>307</v>
      </c>
    </row>
    <row r="100" spans="1:16" ht="13.5" customHeight="1" hidden="1" outlineLevel="2">
      <c r="A100" s="2" t="s">
        <v>141</v>
      </c>
      <c r="B100" s="2" t="s">
        <v>212</v>
      </c>
      <c r="C100" s="2" t="s">
        <v>213</v>
      </c>
      <c r="D100" s="16">
        <v>0</v>
      </c>
      <c r="E100" s="16">
        <v>0</v>
      </c>
      <c r="F100" s="16">
        <v>63905.74</v>
      </c>
      <c r="G100" s="16">
        <v>24000</v>
      </c>
      <c r="H100" s="16">
        <f t="shared" si="4"/>
        <v>87905.73999999999</v>
      </c>
      <c r="I100" s="16">
        <v>0</v>
      </c>
      <c r="J100" s="16">
        <v>47393.8</v>
      </c>
      <c r="K100" s="16">
        <v>0</v>
      </c>
      <c r="L100" s="16">
        <v>0</v>
      </c>
      <c r="M100" s="16">
        <v>0</v>
      </c>
      <c r="N100" s="16">
        <f t="shared" si="5"/>
        <v>47393.8</v>
      </c>
      <c r="O100" s="16">
        <f t="shared" si="6"/>
        <v>135299.53999999998</v>
      </c>
      <c r="P100" s="2">
        <v>308</v>
      </c>
    </row>
    <row r="101" spans="1:16" ht="13.5" customHeight="1" hidden="1" outlineLevel="2">
      <c r="A101" s="2" t="s">
        <v>141</v>
      </c>
      <c r="B101" s="2" t="s">
        <v>214</v>
      </c>
      <c r="C101" s="2" t="s">
        <v>215</v>
      </c>
      <c r="D101" s="16">
        <v>0</v>
      </c>
      <c r="E101" s="16">
        <v>22868.56</v>
      </c>
      <c r="F101" s="16">
        <v>0</v>
      </c>
      <c r="G101" s="16">
        <v>0</v>
      </c>
      <c r="H101" s="16">
        <f t="shared" si="4"/>
        <v>22868.56</v>
      </c>
      <c r="I101" s="16">
        <v>0</v>
      </c>
      <c r="J101" s="16">
        <v>40515.24</v>
      </c>
      <c r="K101" s="16">
        <v>970105.87</v>
      </c>
      <c r="L101" s="16">
        <v>0</v>
      </c>
      <c r="M101" s="16">
        <v>0</v>
      </c>
      <c r="N101" s="16">
        <f t="shared" si="5"/>
        <v>1010621.11</v>
      </c>
      <c r="O101" s="16">
        <f t="shared" si="6"/>
        <v>1033489.67</v>
      </c>
      <c r="P101" s="2">
        <v>309</v>
      </c>
    </row>
    <row r="102" spans="1:16" ht="13.5" customHeight="1" hidden="1" outlineLevel="2">
      <c r="A102" s="2" t="s">
        <v>141</v>
      </c>
      <c r="B102" s="2" t="s">
        <v>216</v>
      </c>
      <c r="C102" s="2" t="s">
        <v>217</v>
      </c>
      <c r="D102" s="16">
        <v>0</v>
      </c>
      <c r="E102" s="16">
        <v>0</v>
      </c>
      <c r="F102" s="16">
        <v>36012.59</v>
      </c>
      <c r="G102" s="16">
        <v>0</v>
      </c>
      <c r="H102" s="16">
        <f t="shared" si="4"/>
        <v>36012.59</v>
      </c>
      <c r="I102" s="16">
        <v>0</v>
      </c>
      <c r="J102" s="16">
        <v>79880.55</v>
      </c>
      <c r="K102" s="16">
        <v>0</v>
      </c>
      <c r="L102" s="16">
        <v>0</v>
      </c>
      <c r="M102" s="16">
        <v>0</v>
      </c>
      <c r="N102" s="16">
        <f t="shared" si="5"/>
        <v>79880.55</v>
      </c>
      <c r="O102" s="16">
        <f t="shared" si="6"/>
        <v>115893.14</v>
      </c>
      <c r="P102" s="2">
        <v>310</v>
      </c>
    </row>
    <row r="103" spans="1:16" ht="13.5" customHeight="1" hidden="1" outlineLevel="2">
      <c r="A103" s="2" t="s">
        <v>141</v>
      </c>
      <c r="B103" s="2" t="s">
        <v>218</v>
      </c>
      <c r="C103" s="2" t="s">
        <v>219</v>
      </c>
      <c r="D103" s="16">
        <v>0</v>
      </c>
      <c r="E103" s="16">
        <v>805</v>
      </c>
      <c r="F103" s="16">
        <v>178179.89</v>
      </c>
      <c r="G103" s="16">
        <v>0</v>
      </c>
      <c r="H103" s="16">
        <f t="shared" si="4"/>
        <v>178984.89</v>
      </c>
      <c r="I103" s="16">
        <v>0</v>
      </c>
      <c r="J103" s="16">
        <v>99055.54</v>
      </c>
      <c r="K103" s="16">
        <v>0</v>
      </c>
      <c r="L103" s="16">
        <v>0</v>
      </c>
      <c r="M103" s="16">
        <v>0</v>
      </c>
      <c r="N103" s="16">
        <f t="shared" si="5"/>
        <v>99055.54</v>
      </c>
      <c r="O103" s="16">
        <f t="shared" si="6"/>
        <v>278040.43</v>
      </c>
      <c r="P103" s="2">
        <v>311</v>
      </c>
    </row>
    <row r="104" spans="1:16" ht="13.5" customHeight="1" hidden="1" outlineLevel="2">
      <c r="A104" s="2" t="s">
        <v>141</v>
      </c>
      <c r="B104" s="2" t="s">
        <v>220</v>
      </c>
      <c r="C104" s="2" t="s">
        <v>221</v>
      </c>
      <c r="D104" s="16">
        <v>0</v>
      </c>
      <c r="E104" s="16">
        <v>0</v>
      </c>
      <c r="F104" s="16">
        <v>248959.32</v>
      </c>
      <c r="G104" s="16">
        <v>0</v>
      </c>
      <c r="H104" s="16">
        <f t="shared" si="4"/>
        <v>248959.32</v>
      </c>
      <c r="I104" s="16">
        <v>0</v>
      </c>
      <c r="J104" s="16">
        <v>29490.99</v>
      </c>
      <c r="K104" s="16">
        <v>0</v>
      </c>
      <c r="L104" s="16">
        <v>0</v>
      </c>
      <c r="M104" s="16">
        <v>0</v>
      </c>
      <c r="N104" s="16">
        <f t="shared" si="5"/>
        <v>29490.99</v>
      </c>
      <c r="O104" s="16">
        <f t="shared" si="6"/>
        <v>278450.31</v>
      </c>
      <c r="P104" s="2">
        <v>312</v>
      </c>
    </row>
    <row r="105" spans="1:16" ht="13.5" customHeight="1" hidden="1" outlineLevel="2">
      <c r="A105" s="2" t="s">
        <v>141</v>
      </c>
      <c r="B105" s="2" t="s">
        <v>222</v>
      </c>
      <c r="C105" s="2" t="s">
        <v>223</v>
      </c>
      <c r="D105" s="16">
        <v>0</v>
      </c>
      <c r="E105" s="16">
        <v>87334.55</v>
      </c>
      <c r="F105" s="16">
        <v>61281.03</v>
      </c>
      <c r="G105" s="16">
        <v>0</v>
      </c>
      <c r="H105" s="16">
        <f t="shared" si="4"/>
        <v>148615.58000000002</v>
      </c>
      <c r="I105" s="16">
        <v>0</v>
      </c>
      <c r="J105" s="16">
        <v>50249.35</v>
      </c>
      <c r="K105" s="16">
        <v>1056724.95</v>
      </c>
      <c r="L105" s="16">
        <v>0</v>
      </c>
      <c r="M105" s="16">
        <v>0</v>
      </c>
      <c r="N105" s="16">
        <f t="shared" si="5"/>
        <v>1106974.3</v>
      </c>
      <c r="O105" s="16">
        <f t="shared" si="6"/>
        <v>1255589.8800000001</v>
      </c>
      <c r="P105" s="2">
        <v>314</v>
      </c>
    </row>
    <row r="106" spans="1:16" ht="13.5" customHeight="1" hidden="1" outlineLevel="2">
      <c r="A106" s="2" t="s">
        <v>141</v>
      </c>
      <c r="B106" s="2" t="s">
        <v>224</v>
      </c>
      <c r="C106" s="2" t="s">
        <v>225</v>
      </c>
      <c r="D106" s="16">
        <v>0</v>
      </c>
      <c r="E106" s="16">
        <v>0</v>
      </c>
      <c r="F106" s="16">
        <v>0</v>
      </c>
      <c r="G106" s="16">
        <v>18932.4</v>
      </c>
      <c r="H106" s="16">
        <f t="shared" si="4"/>
        <v>18932.4</v>
      </c>
      <c r="I106" s="16">
        <v>0</v>
      </c>
      <c r="J106" s="16">
        <v>90855.66</v>
      </c>
      <c r="K106" s="16">
        <v>0</v>
      </c>
      <c r="L106" s="16">
        <v>0</v>
      </c>
      <c r="M106" s="16">
        <v>0</v>
      </c>
      <c r="N106" s="16">
        <f t="shared" si="5"/>
        <v>90855.66</v>
      </c>
      <c r="O106" s="16">
        <f t="shared" si="6"/>
        <v>109788.06</v>
      </c>
      <c r="P106" s="2">
        <v>317</v>
      </c>
    </row>
    <row r="107" spans="1:16" ht="13.5" customHeight="1" hidden="1" outlineLevel="2">
      <c r="A107" s="2" t="s">
        <v>141</v>
      </c>
      <c r="B107" s="2" t="s">
        <v>226</v>
      </c>
      <c r="C107" s="2" t="s">
        <v>227</v>
      </c>
      <c r="D107" s="16">
        <v>0</v>
      </c>
      <c r="E107" s="16">
        <v>0</v>
      </c>
      <c r="F107" s="16">
        <v>81963.63</v>
      </c>
      <c r="G107" s="16">
        <v>0</v>
      </c>
      <c r="H107" s="16">
        <f t="shared" si="4"/>
        <v>81963.63</v>
      </c>
      <c r="I107" s="16">
        <v>0</v>
      </c>
      <c r="J107" s="16">
        <v>21434.29</v>
      </c>
      <c r="K107" s="16">
        <v>0</v>
      </c>
      <c r="L107" s="16">
        <v>0</v>
      </c>
      <c r="M107" s="16">
        <v>0</v>
      </c>
      <c r="N107" s="16">
        <f t="shared" si="5"/>
        <v>21434.29</v>
      </c>
      <c r="O107" s="16">
        <f t="shared" si="6"/>
        <v>103397.92000000001</v>
      </c>
      <c r="P107" s="2">
        <v>316</v>
      </c>
    </row>
    <row r="108" spans="1:16" ht="13.5" customHeight="1" hidden="1" outlineLevel="2">
      <c r="A108" s="2" t="s">
        <v>141</v>
      </c>
      <c r="B108" s="2" t="s">
        <v>228</v>
      </c>
      <c r="C108" s="2" t="s">
        <v>229</v>
      </c>
      <c r="D108" s="16">
        <v>0</v>
      </c>
      <c r="E108" s="16">
        <v>0</v>
      </c>
      <c r="F108" s="16">
        <v>98555.8</v>
      </c>
      <c r="G108" s="16">
        <v>0</v>
      </c>
      <c r="H108" s="16">
        <f t="shared" si="4"/>
        <v>98555.8</v>
      </c>
      <c r="I108" s="16">
        <v>0</v>
      </c>
      <c r="J108" s="16">
        <v>0</v>
      </c>
      <c r="K108" s="16">
        <v>15971.42</v>
      </c>
      <c r="L108" s="16">
        <v>0</v>
      </c>
      <c r="M108" s="16">
        <v>0</v>
      </c>
      <c r="N108" s="16">
        <f t="shared" si="5"/>
        <v>15971.42</v>
      </c>
      <c r="O108" s="16">
        <f t="shared" si="6"/>
        <v>114527.22</v>
      </c>
      <c r="P108" s="2">
        <v>315</v>
      </c>
    </row>
    <row r="109" spans="1:16" ht="13.5" customHeight="1" hidden="1" outlineLevel="2">
      <c r="A109" s="2" t="s">
        <v>141</v>
      </c>
      <c r="B109" s="2" t="s">
        <v>230</v>
      </c>
      <c r="C109" s="2" t="s">
        <v>231</v>
      </c>
      <c r="D109" s="16">
        <v>0</v>
      </c>
      <c r="E109" s="16">
        <v>2903.52</v>
      </c>
      <c r="F109" s="16">
        <v>19543.84</v>
      </c>
      <c r="G109" s="16">
        <v>0</v>
      </c>
      <c r="H109" s="16">
        <f t="shared" si="4"/>
        <v>22447.36</v>
      </c>
      <c r="I109" s="16">
        <v>0</v>
      </c>
      <c r="J109" s="16">
        <v>40617.5</v>
      </c>
      <c r="K109" s="16">
        <v>0</v>
      </c>
      <c r="L109" s="16">
        <v>0</v>
      </c>
      <c r="M109" s="16">
        <v>0</v>
      </c>
      <c r="N109" s="16">
        <f t="shared" si="5"/>
        <v>40617.5</v>
      </c>
      <c r="O109" s="16">
        <f t="shared" si="6"/>
        <v>63064.86</v>
      </c>
      <c r="P109" s="2">
        <v>319</v>
      </c>
    </row>
    <row r="110" spans="1:16" ht="13.5" customHeight="1" hidden="1" outlineLevel="2">
      <c r="A110" s="2" t="s">
        <v>141</v>
      </c>
      <c r="B110" s="2" t="s">
        <v>232</v>
      </c>
      <c r="C110" s="2" t="s">
        <v>233</v>
      </c>
      <c r="D110" s="16">
        <v>0</v>
      </c>
      <c r="E110" s="16">
        <v>0</v>
      </c>
      <c r="F110" s="16">
        <v>76256.83</v>
      </c>
      <c r="G110" s="16">
        <v>0</v>
      </c>
      <c r="H110" s="16">
        <f t="shared" si="4"/>
        <v>76256.83</v>
      </c>
      <c r="I110" s="16">
        <v>0</v>
      </c>
      <c r="J110" s="16">
        <v>0</v>
      </c>
      <c r="K110" s="16">
        <v>0</v>
      </c>
      <c r="L110" s="16">
        <v>0</v>
      </c>
      <c r="M110" s="16">
        <v>0</v>
      </c>
      <c r="N110" s="16">
        <f t="shared" si="5"/>
        <v>0</v>
      </c>
      <c r="O110" s="16">
        <f t="shared" si="6"/>
        <v>76256.83</v>
      </c>
      <c r="P110" s="2">
        <v>313</v>
      </c>
    </row>
    <row r="111" spans="1:16" ht="13.5" customHeight="1" hidden="1" outlineLevel="2">
      <c r="A111" s="2" t="s">
        <v>141</v>
      </c>
      <c r="B111" s="2" t="s">
        <v>234</v>
      </c>
      <c r="C111" s="2" t="s">
        <v>235</v>
      </c>
      <c r="D111" s="16">
        <v>0</v>
      </c>
      <c r="E111" s="16">
        <v>1426</v>
      </c>
      <c r="F111" s="16">
        <v>24010.45</v>
      </c>
      <c r="G111" s="16">
        <v>28000</v>
      </c>
      <c r="H111" s="16">
        <f t="shared" si="4"/>
        <v>53436.45</v>
      </c>
      <c r="I111" s="16">
        <v>0</v>
      </c>
      <c r="J111" s="16">
        <v>118644.5</v>
      </c>
      <c r="K111" s="16">
        <v>0</v>
      </c>
      <c r="L111" s="16">
        <v>2240</v>
      </c>
      <c r="M111" s="16">
        <v>0</v>
      </c>
      <c r="N111" s="16">
        <f t="shared" si="5"/>
        <v>120884.5</v>
      </c>
      <c r="O111" s="16">
        <f t="shared" si="6"/>
        <v>174320.95</v>
      </c>
      <c r="P111" s="2">
        <v>318</v>
      </c>
    </row>
    <row r="112" spans="1:16" ht="13.5" customHeight="1" hidden="1" outlineLevel="2">
      <c r="A112" s="2" t="s">
        <v>141</v>
      </c>
      <c r="B112" s="2" t="s">
        <v>236</v>
      </c>
      <c r="C112" s="2" t="s">
        <v>237</v>
      </c>
      <c r="D112" s="16">
        <v>0</v>
      </c>
      <c r="E112" s="16">
        <v>421.05</v>
      </c>
      <c r="F112" s="16">
        <v>65962.55</v>
      </c>
      <c r="G112" s="16">
        <v>0</v>
      </c>
      <c r="H112" s="16">
        <f t="shared" si="4"/>
        <v>66383.6</v>
      </c>
      <c r="I112" s="16">
        <v>0</v>
      </c>
      <c r="J112" s="16">
        <v>0</v>
      </c>
      <c r="K112" s="16">
        <v>0</v>
      </c>
      <c r="L112" s="16">
        <v>0</v>
      </c>
      <c r="M112" s="16">
        <v>0</v>
      </c>
      <c r="N112" s="16">
        <f t="shared" si="5"/>
        <v>0</v>
      </c>
      <c r="O112" s="16">
        <f t="shared" si="6"/>
        <v>66383.6</v>
      </c>
      <c r="P112" s="2">
        <v>320</v>
      </c>
    </row>
    <row r="113" spans="1:16" ht="13.5" customHeight="1" hidden="1" outlineLevel="1">
      <c r="A113" s="3" t="s">
        <v>308</v>
      </c>
      <c r="B113" s="2"/>
      <c r="C113" s="2"/>
      <c r="D113" s="17">
        <f aca="true" t="shared" si="7" ref="D113:O113">SUBTOTAL(9,D65:D112)</f>
        <v>0</v>
      </c>
      <c r="E113" s="17">
        <f t="shared" si="7"/>
        <v>967635.3000000002</v>
      </c>
      <c r="F113" s="17">
        <f t="shared" si="7"/>
        <v>2449929.9299999997</v>
      </c>
      <c r="G113" s="17">
        <f t="shared" si="7"/>
        <v>427605.82000000007</v>
      </c>
      <c r="H113" s="17">
        <f t="shared" si="7"/>
        <v>3845171.05</v>
      </c>
      <c r="I113" s="17">
        <f t="shared" si="7"/>
        <v>2973</v>
      </c>
      <c r="J113" s="17">
        <f t="shared" si="7"/>
        <v>679175.4299999999</v>
      </c>
      <c r="K113" s="17">
        <f t="shared" si="7"/>
        <v>2785957.92</v>
      </c>
      <c r="L113" s="17">
        <f t="shared" si="7"/>
        <v>17567.66</v>
      </c>
      <c r="M113" s="17">
        <f t="shared" si="7"/>
        <v>0</v>
      </c>
      <c r="N113" s="17">
        <f t="shared" si="7"/>
        <v>3485674.0100000002</v>
      </c>
      <c r="O113" s="17">
        <f t="shared" si="7"/>
        <v>7330845.059999998</v>
      </c>
      <c r="P113" s="2"/>
    </row>
    <row r="114" spans="1:16" ht="13.5" customHeight="1" hidden="1" outlineLevel="2">
      <c r="A114" s="2" t="s">
        <v>238</v>
      </c>
      <c r="B114" s="2" t="s">
        <v>239</v>
      </c>
      <c r="C114" s="2" t="s">
        <v>240</v>
      </c>
      <c r="D114" s="16">
        <v>0</v>
      </c>
      <c r="E114" s="16">
        <v>-438.4</v>
      </c>
      <c r="F114" s="21">
        <f>1109151.18-13661</f>
        <v>1095490.18</v>
      </c>
      <c r="G114" s="16">
        <v>0</v>
      </c>
      <c r="H114" s="16">
        <f t="shared" si="4"/>
        <v>1095051.78</v>
      </c>
      <c r="I114" s="16">
        <v>0</v>
      </c>
      <c r="J114" s="16">
        <v>0</v>
      </c>
      <c r="K114" s="16">
        <v>0</v>
      </c>
      <c r="L114" s="16">
        <v>0</v>
      </c>
      <c r="M114" s="16">
        <v>0</v>
      </c>
      <c r="N114" s="16">
        <f t="shared" si="5"/>
        <v>0</v>
      </c>
      <c r="O114" s="16">
        <f t="shared" si="6"/>
        <v>1095051.78</v>
      </c>
      <c r="P114" s="2">
        <v>161</v>
      </c>
    </row>
    <row r="115" spans="1:16" ht="13.5" customHeight="1" hidden="1" outlineLevel="2">
      <c r="A115" s="2" t="s">
        <v>238</v>
      </c>
      <c r="B115" s="2" t="s">
        <v>241</v>
      </c>
      <c r="C115" s="2" t="s">
        <v>242</v>
      </c>
      <c r="D115" s="16">
        <v>0</v>
      </c>
      <c r="E115" s="16">
        <v>128341.48</v>
      </c>
      <c r="F115" s="16">
        <v>1352578.54</v>
      </c>
      <c r="G115" s="16">
        <v>0</v>
      </c>
      <c r="H115" s="16">
        <f t="shared" si="4"/>
        <v>1480920.02</v>
      </c>
      <c r="I115" s="16">
        <v>18795.22</v>
      </c>
      <c r="J115" s="16">
        <v>0</v>
      </c>
      <c r="K115" s="16">
        <v>0</v>
      </c>
      <c r="L115" s="16">
        <v>0</v>
      </c>
      <c r="M115" s="16">
        <v>0</v>
      </c>
      <c r="N115" s="16">
        <f t="shared" si="5"/>
        <v>18795.22</v>
      </c>
      <c r="O115" s="16">
        <f t="shared" si="6"/>
        <v>1499715.24</v>
      </c>
      <c r="P115" s="2">
        <v>164</v>
      </c>
    </row>
    <row r="116" spans="1:16" ht="13.5" customHeight="1" hidden="1" outlineLevel="2">
      <c r="A116" s="2" t="s">
        <v>238</v>
      </c>
      <c r="B116" s="2" t="s">
        <v>243</v>
      </c>
      <c r="C116" s="2" t="s">
        <v>244</v>
      </c>
      <c r="D116" s="16">
        <v>0</v>
      </c>
      <c r="E116" s="16">
        <v>0</v>
      </c>
      <c r="F116" s="16">
        <v>0</v>
      </c>
      <c r="G116" s="16">
        <v>0</v>
      </c>
      <c r="H116" s="16">
        <f t="shared" si="4"/>
        <v>0</v>
      </c>
      <c r="I116" s="16">
        <v>0</v>
      </c>
      <c r="J116" s="16">
        <v>0</v>
      </c>
      <c r="K116" s="16">
        <v>0</v>
      </c>
      <c r="L116" s="16">
        <v>0</v>
      </c>
      <c r="M116" s="16">
        <v>0</v>
      </c>
      <c r="N116" s="16">
        <f t="shared" si="5"/>
        <v>0</v>
      </c>
      <c r="O116" s="16">
        <f t="shared" si="6"/>
        <v>0</v>
      </c>
      <c r="P116" s="2">
        <v>165</v>
      </c>
    </row>
    <row r="117" spans="1:16" ht="13.5" customHeight="1" hidden="1" outlineLevel="2">
      <c r="A117" s="2" t="s">
        <v>238</v>
      </c>
      <c r="B117" s="2" t="s">
        <v>245</v>
      </c>
      <c r="C117" s="2" t="s">
        <v>246</v>
      </c>
      <c r="D117" s="16">
        <v>0</v>
      </c>
      <c r="E117" s="16">
        <v>0</v>
      </c>
      <c r="F117" s="16">
        <v>-2323</v>
      </c>
      <c r="G117" s="16">
        <v>0</v>
      </c>
      <c r="H117" s="16">
        <f t="shared" si="4"/>
        <v>-2323</v>
      </c>
      <c r="I117" s="16">
        <v>211671.88</v>
      </c>
      <c r="J117" s="16">
        <v>0</v>
      </c>
      <c r="K117" s="16">
        <v>0</v>
      </c>
      <c r="L117" s="16">
        <v>0</v>
      </c>
      <c r="M117" s="16">
        <v>0</v>
      </c>
      <c r="N117" s="16">
        <f t="shared" si="5"/>
        <v>211671.88</v>
      </c>
      <c r="O117" s="16">
        <f t="shared" si="6"/>
        <v>209348.88</v>
      </c>
      <c r="P117" s="2">
        <v>160</v>
      </c>
    </row>
    <row r="118" spans="1:16" ht="13.5" customHeight="1" hidden="1" outlineLevel="2">
      <c r="A118" s="2" t="s">
        <v>238</v>
      </c>
      <c r="B118" s="2" t="s">
        <v>247</v>
      </c>
      <c r="C118" s="2" t="s">
        <v>248</v>
      </c>
      <c r="D118" s="16">
        <v>0</v>
      </c>
      <c r="E118" s="16">
        <v>21424.5</v>
      </c>
      <c r="F118" s="16">
        <f>-21424.5+2323</f>
        <v>-19101.5</v>
      </c>
      <c r="G118" s="16">
        <v>0</v>
      </c>
      <c r="H118" s="16">
        <f t="shared" si="4"/>
        <v>2323</v>
      </c>
      <c r="I118" s="16">
        <v>-211671.88</v>
      </c>
      <c r="J118" s="16">
        <v>0</v>
      </c>
      <c r="K118" s="16">
        <v>0</v>
      </c>
      <c r="L118" s="16">
        <v>0</v>
      </c>
      <c r="M118" s="16">
        <v>0</v>
      </c>
      <c r="N118" s="16">
        <f t="shared" si="5"/>
        <v>-211671.88</v>
      </c>
      <c r="O118" s="16">
        <f t="shared" si="6"/>
        <v>-209348.88</v>
      </c>
      <c r="P118" s="2">
        <v>162</v>
      </c>
    </row>
    <row r="119" spans="1:16" ht="13.5" customHeight="1" hidden="1" outlineLevel="2">
      <c r="A119" s="2" t="s">
        <v>238</v>
      </c>
      <c r="B119" s="2" t="s">
        <v>249</v>
      </c>
      <c r="C119" s="2" t="s">
        <v>250</v>
      </c>
      <c r="D119" s="16">
        <v>0</v>
      </c>
      <c r="E119" s="16">
        <v>2145.67</v>
      </c>
      <c r="F119" s="16">
        <v>188615.59</v>
      </c>
      <c r="G119" s="16">
        <v>0</v>
      </c>
      <c r="H119" s="16">
        <f t="shared" si="4"/>
        <v>190761.26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16">
        <f t="shared" si="5"/>
        <v>0</v>
      </c>
      <c r="O119" s="16">
        <f t="shared" si="6"/>
        <v>190761.26</v>
      </c>
      <c r="P119" s="2">
        <v>163</v>
      </c>
    </row>
    <row r="120" spans="1:16" ht="13.5" customHeight="1" hidden="1" outlineLevel="2">
      <c r="A120" s="2" t="s">
        <v>238</v>
      </c>
      <c r="B120" s="2" t="s">
        <v>251</v>
      </c>
      <c r="C120" s="2" t="s">
        <v>252</v>
      </c>
      <c r="D120" s="16">
        <v>0</v>
      </c>
      <c r="E120" s="16">
        <v>0</v>
      </c>
      <c r="F120" s="16">
        <v>-78.48</v>
      </c>
      <c r="G120" s="16">
        <v>0</v>
      </c>
      <c r="H120" s="16">
        <f t="shared" si="4"/>
        <v>-78.48</v>
      </c>
      <c r="I120" s="16">
        <v>0</v>
      </c>
      <c r="J120" s="16">
        <v>0</v>
      </c>
      <c r="K120" s="16">
        <v>0</v>
      </c>
      <c r="L120" s="16">
        <v>0</v>
      </c>
      <c r="M120" s="16">
        <v>0</v>
      </c>
      <c r="N120" s="16">
        <f t="shared" si="5"/>
        <v>0</v>
      </c>
      <c r="O120" s="16">
        <f t="shared" si="6"/>
        <v>-78.48</v>
      </c>
      <c r="P120" s="2">
        <v>219</v>
      </c>
    </row>
    <row r="121" spans="1:16" ht="13.5" customHeight="1" hidden="1" outlineLevel="2">
      <c r="A121" s="2" t="s">
        <v>238</v>
      </c>
      <c r="B121" s="2" t="s">
        <v>253</v>
      </c>
      <c r="C121" s="2" t="s">
        <v>254</v>
      </c>
      <c r="D121" s="16">
        <v>0</v>
      </c>
      <c r="E121" s="16">
        <v>-23.5</v>
      </c>
      <c r="F121" s="16">
        <v>0</v>
      </c>
      <c r="G121" s="16">
        <v>0</v>
      </c>
      <c r="H121" s="16">
        <f t="shared" si="4"/>
        <v>-23.5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f t="shared" si="5"/>
        <v>0</v>
      </c>
      <c r="O121" s="16">
        <f t="shared" si="6"/>
        <v>-23.5</v>
      </c>
      <c r="P121" s="2">
        <v>190</v>
      </c>
    </row>
    <row r="122" spans="1:16" ht="13.5" customHeight="1" hidden="1" outlineLevel="2">
      <c r="A122" s="2" t="s">
        <v>238</v>
      </c>
      <c r="B122" s="2" t="s">
        <v>255</v>
      </c>
      <c r="C122" s="2" t="s">
        <v>256</v>
      </c>
      <c r="D122" s="16">
        <v>0</v>
      </c>
      <c r="E122" s="16">
        <v>225801.18</v>
      </c>
      <c r="F122" s="16">
        <v>1816523.31</v>
      </c>
      <c r="G122" s="16">
        <v>0</v>
      </c>
      <c r="H122" s="16">
        <f t="shared" si="4"/>
        <v>2042324.49</v>
      </c>
      <c r="I122" s="16">
        <v>0</v>
      </c>
      <c r="J122" s="16">
        <v>0</v>
      </c>
      <c r="K122" s="16">
        <v>13275</v>
      </c>
      <c r="L122" s="16">
        <v>0</v>
      </c>
      <c r="M122" s="16">
        <v>0</v>
      </c>
      <c r="N122" s="16">
        <f t="shared" si="5"/>
        <v>13275</v>
      </c>
      <c r="O122" s="16">
        <f t="shared" si="6"/>
        <v>2055599.49</v>
      </c>
      <c r="P122" s="2">
        <v>189</v>
      </c>
    </row>
    <row r="123" spans="1:16" ht="13.5" customHeight="1" hidden="1" outlineLevel="2">
      <c r="A123" s="2" t="s">
        <v>238</v>
      </c>
      <c r="B123" s="2" t="s">
        <v>255</v>
      </c>
      <c r="C123" s="2" t="s">
        <v>256</v>
      </c>
      <c r="D123" s="16">
        <v>0</v>
      </c>
      <c r="E123" s="16">
        <v>0</v>
      </c>
      <c r="F123" s="16">
        <v>0</v>
      </c>
      <c r="G123" s="16">
        <v>0</v>
      </c>
      <c r="H123" s="16">
        <f t="shared" si="4"/>
        <v>0</v>
      </c>
      <c r="I123" s="16">
        <v>0</v>
      </c>
      <c r="J123" s="16">
        <v>0</v>
      </c>
      <c r="K123" s="16">
        <v>0</v>
      </c>
      <c r="L123" s="16">
        <v>0</v>
      </c>
      <c r="M123" s="16">
        <v>0</v>
      </c>
      <c r="N123" s="16">
        <f t="shared" si="5"/>
        <v>0</v>
      </c>
      <c r="O123" s="16">
        <f t="shared" si="6"/>
        <v>0</v>
      </c>
      <c r="P123" s="2">
        <v>229</v>
      </c>
    </row>
    <row r="124" spans="1:16" ht="13.5" customHeight="1" hidden="1" outlineLevel="2">
      <c r="A124" s="2" t="s">
        <v>238</v>
      </c>
      <c r="B124" s="2" t="s">
        <v>255</v>
      </c>
      <c r="C124" s="2" t="s">
        <v>256</v>
      </c>
      <c r="D124" s="16">
        <v>0</v>
      </c>
      <c r="E124" s="16">
        <v>0</v>
      </c>
      <c r="F124" s="16">
        <v>7396.96</v>
      </c>
      <c r="G124" s="16">
        <v>0</v>
      </c>
      <c r="H124" s="16">
        <f t="shared" si="4"/>
        <v>7396.96</v>
      </c>
      <c r="I124" s="16">
        <v>289998.95</v>
      </c>
      <c r="J124" s="16">
        <v>0</v>
      </c>
      <c r="K124" s="16">
        <v>0</v>
      </c>
      <c r="L124" s="16">
        <v>0</v>
      </c>
      <c r="M124" s="16">
        <v>0</v>
      </c>
      <c r="N124" s="16">
        <f t="shared" si="5"/>
        <v>289998.95</v>
      </c>
      <c r="O124" s="16">
        <f t="shared" si="6"/>
        <v>297395.91000000003</v>
      </c>
      <c r="P124" s="2">
        <v>241</v>
      </c>
    </row>
    <row r="125" spans="1:16" ht="13.5" customHeight="1" hidden="1" outlineLevel="2">
      <c r="A125" s="2" t="s">
        <v>238</v>
      </c>
      <c r="B125" s="2" t="s">
        <v>257</v>
      </c>
      <c r="C125" s="2" t="s">
        <v>258</v>
      </c>
      <c r="D125" s="16">
        <v>0</v>
      </c>
      <c r="E125" s="16">
        <v>7373.43</v>
      </c>
      <c r="F125" s="16">
        <v>11937.41</v>
      </c>
      <c r="G125" s="16">
        <v>0</v>
      </c>
      <c r="H125" s="16">
        <f t="shared" si="4"/>
        <v>19310.84</v>
      </c>
      <c r="I125" s="16">
        <v>431.25</v>
      </c>
      <c r="J125" s="16">
        <v>0</v>
      </c>
      <c r="K125" s="16">
        <v>0</v>
      </c>
      <c r="L125" s="16">
        <v>0</v>
      </c>
      <c r="M125" s="16">
        <v>0</v>
      </c>
      <c r="N125" s="16">
        <f t="shared" si="5"/>
        <v>431.25</v>
      </c>
      <c r="O125" s="16">
        <f t="shared" si="6"/>
        <v>19742.09</v>
      </c>
      <c r="P125" s="2">
        <v>186</v>
      </c>
    </row>
    <row r="126" spans="1:16" ht="13.5" customHeight="1" hidden="1" outlineLevel="2">
      <c r="A126" s="2" t="s">
        <v>238</v>
      </c>
      <c r="B126" s="2" t="s">
        <v>259</v>
      </c>
      <c r="C126" s="2" t="s">
        <v>260</v>
      </c>
      <c r="D126" s="16">
        <v>0</v>
      </c>
      <c r="E126" s="16">
        <v>-1946.59</v>
      </c>
      <c r="F126" s="16">
        <v>144830.17</v>
      </c>
      <c r="G126" s="16">
        <v>-11500</v>
      </c>
      <c r="H126" s="16">
        <f t="shared" si="4"/>
        <v>131383.58000000002</v>
      </c>
      <c r="I126" s="16">
        <v>-28200.3</v>
      </c>
      <c r="J126" s="16">
        <v>0</v>
      </c>
      <c r="K126" s="16">
        <v>0</v>
      </c>
      <c r="L126" s="16">
        <v>0</v>
      </c>
      <c r="M126" s="16">
        <v>0</v>
      </c>
      <c r="N126" s="16">
        <f t="shared" si="5"/>
        <v>-28200.3</v>
      </c>
      <c r="O126" s="16">
        <f t="shared" si="6"/>
        <v>103183.28000000001</v>
      </c>
      <c r="P126" s="2">
        <v>187</v>
      </c>
    </row>
    <row r="127" spans="1:16" ht="13.5" customHeight="1" hidden="1" outlineLevel="2">
      <c r="A127" s="2" t="s">
        <v>238</v>
      </c>
      <c r="B127" s="2" t="s">
        <v>261</v>
      </c>
      <c r="C127" s="2" t="s">
        <v>262</v>
      </c>
      <c r="D127" s="16">
        <v>0</v>
      </c>
      <c r="E127" s="16">
        <v>0</v>
      </c>
      <c r="F127" s="16">
        <v>206775.15</v>
      </c>
      <c r="G127" s="16">
        <v>-5200</v>
      </c>
      <c r="H127" s="16">
        <f t="shared" si="4"/>
        <v>201575.15</v>
      </c>
      <c r="I127" s="16">
        <v>0</v>
      </c>
      <c r="J127" s="16">
        <v>0</v>
      </c>
      <c r="K127" s="16">
        <v>0</v>
      </c>
      <c r="L127" s="16">
        <v>0</v>
      </c>
      <c r="M127" s="16">
        <v>0</v>
      </c>
      <c r="N127" s="16">
        <f t="shared" si="5"/>
        <v>0</v>
      </c>
      <c r="O127" s="16">
        <f t="shared" si="6"/>
        <v>201575.15</v>
      </c>
      <c r="P127" s="2">
        <v>220</v>
      </c>
    </row>
    <row r="128" spans="1:16" ht="13.5" customHeight="1" hidden="1" outlineLevel="2">
      <c r="A128" s="2" t="s">
        <v>238</v>
      </c>
      <c r="B128" s="2" t="s">
        <v>263</v>
      </c>
      <c r="C128" s="2" t="s">
        <v>264</v>
      </c>
      <c r="D128" s="16">
        <v>0</v>
      </c>
      <c r="E128" s="16">
        <v>-24873.6</v>
      </c>
      <c r="F128" s="16">
        <v>194690.52</v>
      </c>
      <c r="G128" s="16">
        <v>0</v>
      </c>
      <c r="H128" s="16">
        <f t="shared" si="4"/>
        <v>169816.91999999998</v>
      </c>
      <c r="I128" s="16">
        <v>113800.26</v>
      </c>
      <c r="J128" s="16">
        <v>0</v>
      </c>
      <c r="K128" s="16">
        <v>0</v>
      </c>
      <c r="L128" s="16">
        <v>0</v>
      </c>
      <c r="M128" s="16">
        <v>0</v>
      </c>
      <c r="N128" s="16">
        <f t="shared" si="5"/>
        <v>113800.26</v>
      </c>
      <c r="O128" s="16">
        <f t="shared" si="6"/>
        <v>283617.18</v>
      </c>
      <c r="P128" s="2">
        <v>217</v>
      </c>
    </row>
    <row r="129" spans="1:16" ht="13.5" customHeight="1" hidden="1" outlineLevel="2">
      <c r="A129" s="2" t="s">
        <v>238</v>
      </c>
      <c r="B129" s="2" t="s">
        <v>265</v>
      </c>
      <c r="C129" s="2" t="s">
        <v>266</v>
      </c>
      <c r="D129" s="16">
        <v>0</v>
      </c>
      <c r="E129" s="16">
        <f>38628.8+1946.59</f>
        <v>40575.39</v>
      </c>
      <c r="F129" s="16">
        <v>119240.82</v>
      </c>
      <c r="G129" s="16">
        <v>0</v>
      </c>
      <c r="H129" s="16">
        <f t="shared" si="4"/>
        <v>159816.21000000002</v>
      </c>
      <c r="I129" s="16">
        <v>83614.98</v>
      </c>
      <c r="J129" s="16">
        <v>0</v>
      </c>
      <c r="K129" s="16">
        <v>0</v>
      </c>
      <c r="L129" s="16">
        <v>0</v>
      </c>
      <c r="M129" s="16">
        <v>0</v>
      </c>
      <c r="N129" s="16">
        <f t="shared" si="5"/>
        <v>83614.98</v>
      </c>
      <c r="O129" s="16">
        <f t="shared" si="6"/>
        <v>243431.19</v>
      </c>
      <c r="P129" s="2">
        <v>216</v>
      </c>
    </row>
    <row r="130" spans="1:16" ht="13.5" customHeight="1" hidden="1" outlineLevel="2">
      <c r="A130" s="2" t="s">
        <v>238</v>
      </c>
      <c r="B130" s="2" t="s">
        <v>267</v>
      </c>
      <c r="C130" s="2" t="s">
        <v>268</v>
      </c>
      <c r="D130" s="16">
        <v>0</v>
      </c>
      <c r="E130" s="16">
        <v>87237.54</v>
      </c>
      <c r="F130" s="16">
        <f>68940.48-3000</f>
        <v>65940.48</v>
      </c>
      <c r="G130" s="16">
        <v>0</v>
      </c>
      <c r="H130" s="16">
        <f t="shared" si="4"/>
        <v>153178.02</v>
      </c>
      <c r="I130" s="16">
        <v>387274.09</v>
      </c>
      <c r="J130" s="16">
        <v>0</v>
      </c>
      <c r="K130" s="16">
        <v>0</v>
      </c>
      <c r="L130" s="16">
        <v>0</v>
      </c>
      <c r="M130" s="16">
        <v>0</v>
      </c>
      <c r="N130" s="16">
        <f t="shared" si="5"/>
        <v>387274.09</v>
      </c>
      <c r="O130" s="16">
        <f>H130+N130</f>
        <v>540452.11</v>
      </c>
      <c r="P130" s="2">
        <v>251</v>
      </c>
    </row>
    <row r="131" spans="1:16" ht="13.5" customHeight="1" hidden="1" outlineLevel="2">
      <c r="A131" s="2" t="s">
        <v>238</v>
      </c>
      <c r="B131" s="2" t="s">
        <v>269</v>
      </c>
      <c r="C131" s="2" t="s">
        <v>270</v>
      </c>
      <c r="D131" s="16">
        <v>0</v>
      </c>
      <c r="E131" s="16">
        <v>140355.96</v>
      </c>
      <c r="F131" s="16">
        <v>1130544.24</v>
      </c>
      <c r="G131" s="16">
        <v>0</v>
      </c>
      <c r="H131" s="16">
        <f t="shared" si="4"/>
        <v>1270900.2</v>
      </c>
      <c r="I131" s="16">
        <v>5199.1</v>
      </c>
      <c r="J131" s="16">
        <v>0</v>
      </c>
      <c r="K131" s="16">
        <v>0</v>
      </c>
      <c r="L131" s="16">
        <v>0</v>
      </c>
      <c r="M131" s="16">
        <v>156703.92</v>
      </c>
      <c r="N131" s="16">
        <f t="shared" si="5"/>
        <v>161903.02000000002</v>
      </c>
      <c r="O131" s="16">
        <f t="shared" si="6"/>
        <v>1432803.22</v>
      </c>
      <c r="P131" s="2">
        <v>252</v>
      </c>
    </row>
    <row r="132" spans="1:16" ht="13.5" customHeight="1" hidden="1" outlineLevel="2">
      <c r="A132" s="2" t="s">
        <v>238</v>
      </c>
      <c r="B132" s="2" t="s">
        <v>271</v>
      </c>
      <c r="C132" s="2" t="s">
        <v>272</v>
      </c>
      <c r="D132" s="16">
        <v>0</v>
      </c>
      <c r="E132" s="16">
        <f>328083.59-9615</f>
        <v>318468.59</v>
      </c>
      <c r="F132" s="16">
        <v>2392574.42</v>
      </c>
      <c r="G132" s="16">
        <v>0</v>
      </c>
      <c r="H132" s="16">
        <f t="shared" si="4"/>
        <v>2711043.01</v>
      </c>
      <c r="I132" s="16">
        <v>534616.24</v>
      </c>
      <c r="J132" s="16">
        <v>0</v>
      </c>
      <c r="K132" s="16">
        <v>0</v>
      </c>
      <c r="L132" s="16">
        <v>0</v>
      </c>
      <c r="M132" s="16">
        <v>0</v>
      </c>
      <c r="N132" s="16">
        <f t="shared" si="5"/>
        <v>534616.24</v>
      </c>
      <c r="O132" s="16">
        <f t="shared" si="6"/>
        <v>3245659.25</v>
      </c>
      <c r="P132" s="2">
        <v>250</v>
      </c>
    </row>
    <row r="133" spans="1:16" ht="13.5" customHeight="1" hidden="1" outlineLevel="2">
      <c r="A133" s="2" t="s">
        <v>238</v>
      </c>
      <c r="B133" s="2" t="s">
        <v>273</v>
      </c>
      <c r="C133" s="2" t="s">
        <v>274</v>
      </c>
      <c r="D133" s="16">
        <v>0</v>
      </c>
      <c r="E133" s="16">
        <v>0</v>
      </c>
      <c r="F133" s="16">
        <v>0</v>
      </c>
      <c r="G133" s="16">
        <v>0</v>
      </c>
      <c r="H133" s="16">
        <f aca="true" t="shared" si="8" ref="H133:H151">D133+E133+F133+G133</f>
        <v>0</v>
      </c>
      <c r="I133" s="16">
        <v>0</v>
      </c>
      <c r="J133" s="16">
        <v>0</v>
      </c>
      <c r="K133" s="16">
        <v>0</v>
      </c>
      <c r="L133" s="16">
        <v>0</v>
      </c>
      <c r="M133" s="16">
        <v>244721.83</v>
      </c>
      <c r="N133" s="16">
        <f aca="true" t="shared" si="9" ref="N133:N151">M133+L133+K133+J133+I133</f>
        <v>244721.83</v>
      </c>
      <c r="O133" s="16">
        <f aca="true" t="shared" si="10" ref="O133:O151">H133+N133</f>
        <v>244721.83</v>
      </c>
      <c r="P133" s="2">
        <v>265</v>
      </c>
    </row>
    <row r="134" spans="1:16" ht="13.5" customHeight="1" hidden="1" outlineLevel="2">
      <c r="A134" s="2" t="s">
        <v>238</v>
      </c>
      <c r="B134" s="2" t="s">
        <v>275</v>
      </c>
      <c r="C134" s="2" t="s">
        <v>276</v>
      </c>
      <c r="D134" s="16">
        <v>0</v>
      </c>
      <c r="E134" s="16">
        <v>97412.28</v>
      </c>
      <c r="F134" s="16">
        <v>406847</v>
      </c>
      <c r="G134" s="16">
        <v>0</v>
      </c>
      <c r="H134" s="16">
        <f t="shared" si="8"/>
        <v>504259.28</v>
      </c>
      <c r="I134" s="16">
        <v>32976.07</v>
      </c>
      <c r="J134" s="16">
        <v>0</v>
      </c>
      <c r="K134" s="16">
        <v>0</v>
      </c>
      <c r="L134" s="16">
        <v>0</v>
      </c>
      <c r="M134" s="16">
        <v>0</v>
      </c>
      <c r="N134" s="16">
        <f t="shared" si="9"/>
        <v>32976.07</v>
      </c>
      <c r="O134" s="16">
        <f t="shared" si="10"/>
        <v>537235.35</v>
      </c>
      <c r="P134" s="2">
        <v>336</v>
      </c>
    </row>
    <row r="135" spans="1:16" ht="13.5" customHeight="1" hidden="1" outlineLevel="2">
      <c r="A135" s="2" t="s">
        <v>238</v>
      </c>
      <c r="B135" s="2" t="s">
        <v>277</v>
      </c>
      <c r="C135" s="2" t="s">
        <v>278</v>
      </c>
      <c r="D135" s="16">
        <v>0</v>
      </c>
      <c r="E135" s="16">
        <v>69584.22</v>
      </c>
      <c r="F135" s="16">
        <v>728426.86</v>
      </c>
      <c r="G135" s="16">
        <v>0</v>
      </c>
      <c r="H135" s="16">
        <f t="shared" si="8"/>
        <v>798011.08</v>
      </c>
      <c r="I135" s="16">
        <v>265234.39</v>
      </c>
      <c r="J135" s="16">
        <v>0</v>
      </c>
      <c r="K135" s="16">
        <v>0</v>
      </c>
      <c r="L135" s="16">
        <v>0</v>
      </c>
      <c r="M135" s="16">
        <v>0</v>
      </c>
      <c r="N135" s="16">
        <f t="shared" si="9"/>
        <v>265234.39</v>
      </c>
      <c r="O135" s="16">
        <f t="shared" si="10"/>
        <v>1063245.47</v>
      </c>
      <c r="P135" s="2">
        <v>335</v>
      </c>
    </row>
    <row r="136" spans="1:16" ht="13.5" customHeight="1" hidden="1" outlineLevel="2">
      <c r="A136" s="2" t="s">
        <v>238</v>
      </c>
      <c r="B136" s="2" t="s">
        <v>279</v>
      </c>
      <c r="C136" s="2" t="s">
        <v>280</v>
      </c>
      <c r="D136" s="16">
        <v>0</v>
      </c>
      <c r="E136" s="16">
        <v>0</v>
      </c>
      <c r="F136" s="16">
        <v>0</v>
      </c>
      <c r="G136" s="16">
        <v>0</v>
      </c>
      <c r="H136" s="16">
        <f t="shared" si="8"/>
        <v>0</v>
      </c>
      <c r="I136" s="16">
        <v>0</v>
      </c>
      <c r="J136" s="16">
        <v>0</v>
      </c>
      <c r="K136" s="16">
        <v>0</v>
      </c>
      <c r="L136" s="16">
        <v>0</v>
      </c>
      <c r="M136" s="16">
        <v>560000</v>
      </c>
      <c r="N136" s="16">
        <f t="shared" si="9"/>
        <v>560000</v>
      </c>
      <c r="O136" s="16">
        <f t="shared" si="10"/>
        <v>560000</v>
      </c>
      <c r="P136" s="2">
        <v>353</v>
      </c>
    </row>
    <row r="137" spans="1:16" ht="13.5" customHeight="1" hidden="1" outlineLevel="2">
      <c r="A137" s="2" t="s">
        <v>238</v>
      </c>
      <c r="B137" s="2" t="s">
        <v>281</v>
      </c>
      <c r="C137" s="2" t="s">
        <v>282</v>
      </c>
      <c r="D137" s="16">
        <v>0</v>
      </c>
      <c r="E137" s="16">
        <v>0</v>
      </c>
      <c r="F137" s="16">
        <v>0</v>
      </c>
      <c r="G137" s="16">
        <v>0</v>
      </c>
      <c r="H137" s="16">
        <f t="shared" si="8"/>
        <v>0</v>
      </c>
      <c r="I137" s="16">
        <v>240063.65</v>
      </c>
      <c r="J137" s="16">
        <v>0</v>
      </c>
      <c r="K137" s="16">
        <v>0</v>
      </c>
      <c r="L137" s="16">
        <v>0</v>
      </c>
      <c r="M137" s="16">
        <v>0</v>
      </c>
      <c r="N137" s="16">
        <f t="shared" si="9"/>
        <v>240063.65</v>
      </c>
      <c r="O137" s="16">
        <f t="shared" si="10"/>
        <v>240063.65</v>
      </c>
      <c r="P137" s="2">
        <v>354</v>
      </c>
    </row>
    <row r="138" spans="1:17" ht="13.5" customHeight="1" hidden="1" outlineLevel="2">
      <c r="A138" s="2" t="s">
        <v>238</v>
      </c>
      <c r="B138" s="2" t="s">
        <v>283</v>
      </c>
      <c r="C138" s="2" t="s">
        <v>284</v>
      </c>
      <c r="D138" s="16">
        <v>0</v>
      </c>
      <c r="E138" s="16">
        <v>90756.26</v>
      </c>
      <c r="F138" s="16">
        <v>0</v>
      </c>
      <c r="G138" s="16">
        <v>0</v>
      </c>
      <c r="H138" s="16">
        <f t="shared" si="8"/>
        <v>90756.26</v>
      </c>
      <c r="I138" s="16">
        <v>137998.32</v>
      </c>
      <c r="J138" s="16">
        <v>0</v>
      </c>
      <c r="K138" s="16">
        <v>0</v>
      </c>
      <c r="L138" s="16">
        <v>0</v>
      </c>
      <c r="M138" s="16">
        <v>0</v>
      </c>
      <c r="N138" s="16">
        <f t="shared" si="9"/>
        <v>137998.32</v>
      </c>
      <c r="O138" s="16">
        <f t="shared" si="10"/>
        <v>228754.58000000002</v>
      </c>
      <c r="P138" s="2">
        <v>356</v>
      </c>
      <c r="Q138"/>
    </row>
    <row r="139" spans="1:17" ht="13.5" customHeight="1" hidden="1" outlineLevel="1">
      <c r="A139" s="3" t="s">
        <v>309</v>
      </c>
      <c r="B139" s="2"/>
      <c r="C139" s="2"/>
      <c r="D139" s="17">
        <f aca="true" t="shared" si="11" ref="D139:O139">SUBTOTAL(9,D114:D138)</f>
        <v>0</v>
      </c>
      <c r="E139" s="17">
        <f t="shared" si="11"/>
        <v>1202194.4100000001</v>
      </c>
      <c r="F139" s="17">
        <f t="shared" si="11"/>
        <v>9840908.67</v>
      </c>
      <c r="G139" s="17">
        <f t="shared" si="11"/>
        <v>-16700</v>
      </c>
      <c r="H139" s="17">
        <f t="shared" si="11"/>
        <v>11026403.079999998</v>
      </c>
      <c r="I139" s="17">
        <f t="shared" si="11"/>
        <v>2081802.22</v>
      </c>
      <c r="J139" s="17">
        <f t="shared" si="11"/>
        <v>0</v>
      </c>
      <c r="K139" s="17">
        <f t="shared" si="11"/>
        <v>13275</v>
      </c>
      <c r="L139" s="17">
        <f t="shared" si="11"/>
        <v>0</v>
      </c>
      <c r="M139" s="17">
        <f t="shared" si="11"/>
        <v>961425.75</v>
      </c>
      <c r="N139" s="17">
        <f t="shared" si="11"/>
        <v>3056502.9699999997</v>
      </c>
      <c r="O139" s="17">
        <f t="shared" si="11"/>
        <v>14082906.050000003</v>
      </c>
      <c r="P139" s="2"/>
      <c r="Q139"/>
    </row>
    <row r="140" spans="1:17" ht="13.5" customHeight="1" hidden="1" outlineLevel="2">
      <c r="A140" s="2" t="s">
        <v>285</v>
      </c>
      <c r="B140" s="2" t="s">
        <v>286</v>
      </c>
      <c r="C140" s="2" t="s">
        <v>287</v>
      </c>
      <c r="D140" s="16">
        <v>0</v>
      </c>
      <c r="E140" s="16">
        <f>59410.16-0.03</f>
        <v>59410.130000000005</v>
      </c>
      <c r="F140" s="16">
        <f>131756.46-3.45</f>
        <v>131753.00999999998</v>
      </c>
      <c r="G140" s="21">
        <v>-0.6</v>
      </c>
      <c r="H140" s="16">
        <f t="shared" si="8"/>
        <v>191162.53999999998</v>
      </c>
      <c r="I140" s="16">
        <v>0</v>
      </c>
      <c r="J140" s="16">
        <v>0</v>
      </c>
      <c r="K140" s="16">
        <v>38010.75</v>
      </c>
      <c r="L140" s="16">
        <v>0</v>
      </c>
      <c r="M140" s="16">
        <v>0</v>
      </c>
      <c r="N140" s="16">
        <f t="shared" si="9"/>
        <v>38010.75</v>
      </c>
      <c r="O140" s="16">
        <f t="shared" si="10"/>
        <v>229173.28999999998</v>
      </c>
      <c r="P140" s="2">
        <v>260</v>
      </c>
      <c r="Q140"/>
    </row>
    <row r="141" spans="1:16" ht="13.5" customHeight="1" hidden="1" outlineLevel="2">
      <c r="A141" s="2" t="s">
        <v>285</v>
      </c>
      <c r="B141" s="2" t="s">
        <v>288</v>
      </c>
      <c r="C141" s="2" t="s">
        <v>289</v>
      </c>
      <c r="D141" s="16">
        <v>0</v>
      </c>
      <c r="E141" s="16">
        <v>0</v>
      </c>
      <c r="F141" s="16">
        <v>30542.83</v>
      </c>
      <c r="G141" s="16">
        <v>0</v>
      </c>
      <c r="H141" s="16">
        <f t="shared" si="8"/>
        <v>30542.83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f t="shared" si="9"/>
        <v>0</v>
      </c>
      <c r="O141" s="16">
        <f t="shared" si="10"/>
        <v>30542.83</v>
      </c>
      <c r="P141" s="2">
        <v>261</v>
      </c>
    </row>
    <row r="142" spans="1:16" ht="13.5" customHeight="1" hidden="1" outlineLevel="2">
      <c r="A142" s="2" t="s">
        <v>285</v>
      </c>
      <c r="B142" s="2" t="s">
        <v>290</v>
      </c>
      <c r="C142" s="2" t="s">
        <v>291</v>
      </c>
      <c r="D142" s="16">
        <v>0</v>
      </c>
      <c r="E142" s="16">
        <v>1232.03</v>
      </c>
      <c r="F142" s="16">
        <v>30210.82</v>
      </c>
      <c r="G142" s="16">
        <v>0</v>
      </c>
      <c r="H142" s="16">
        <f t="shared" si="8"/>
        <v>31442.85</v>
      </c>
      <c r="I142" s="16">
        <v>72120.17</v>
      </c>
      <c r="J142" s="16">
        <v>0</v>
      </c>
      <c r="K142" s="16">
        <v>0</v>
      </c>
      <c r="L142" s="16">
        <v>0</v>
      </c>
      <c r="M142" s="16">
        <v>0</v>
      </c>
      <c r="N142" s="16">
        <f t="shared" si="9"/>
        <v>72120.17</v>
      </c>
      <c r="O142" s="16">
        <f t="shared" si="10"/>
        <v>103563.01999999999</v>
      </c>
      <c r="P142" s="2">
        <v>338</v>
      </c>
    </row>
    <row r="143" spans="1:16" ht="13.5" customHeight="1" hidden="1" outlineLevel="2">
      <c r="A143" s="2" t="s">
        <v>285</v>
      </c>
      <c r="B143" s="2" t="s">
        <v>292</v>
      </c>
      <c r="C143" s="2" t="s">
        <v>293</v>
      </c>
      <c r="D143" s="16">
        <v>0</v>
      </c>
      <c r="E143" s="16">
        <v>0</v>
      </c>
      <c r="F143" s="16">
        <v>0</v>
      </c>
      <c r="G143" s="16">
        <v>0</v>
      </c>
      <c r="H143" s="16">
        <f t="shared" si="8"/>
        <v>0</v>
      </c>
      <c r="I143" s="16">
        <v>0</v>
      </c>
      <c r="J143" s="16">
        <v>0</v>
      </c>
      <c r="K143" s="16">
        <v>0</v>
      </c>
      <c r="L143" s="16">
        <v>0</v>
      </c>
      <c r="M143" s="16">
        <v>0</v>
      </c>
      <c r="N143" s="16">
        <f t="shared" si="9"/>
        <v>0</v>
      </c>
      <c r="O143" s="16">
        <f t="shared" si="10"/>
        <v>0</v>
      </c>
      <c r="P143" s="2">
        <v>371</v>
      </c>
    </row>
    <row r="144" spans="1:16" ht="13.5" customHeight="1" hidden="1" outlineLevel="1">
      <c r="A144" s="3" t="s">
        <v>310</v>
      </c>
      <c r="B144" s="2"/>
      <c r="C144" s="2"/>
      <c r="D144" s="17">
        <f aca="true" t="shared" si="12" ref="D144:O144">SUBTOTAL(9,D140:D143)</f>
        <v>0</v>
      </c>
      <c r="E144" s="17">
        <f t="shared" si="12"/>
        <v>60642.16</v>
      </c>
      <c r="F144" s="17">
        <f t="shared" si="12"/>
        <v>192506.65999999997</v>
      </c>
      <c r="G144" s="17">
        <f t="shared" si="12"/>
        <v>-0.6</v>
      </c>
      <c r="H144" s="17">
        <f t="shared" si="12"/>
        <v>253148.22</v>
      </c>
      <c r="I144" s="17">
        <f t="shared" si="12"/>
        <v>72120.17</v>
      </c>
      <c r="J144" s="17">
        <f t="shared" si="12"/>
        <v>0</v>
      </c>
      <c r="K144" s="17">
        <f t="shared" si="12"/>
        <v>38010.75</v>
      </c>
      <c r="L144" s="17">
        <f t="shared" si="12"/>
        <v>0</v>
      </c>
      <c r="M144" s="17">
        <f t="shared" si="12"/>
        <v>0</v>
      </c>
      <c r="N144" s="17">
        <f t="shared" si="12"/>
        <v>110130.92</v>
      </c>
      <c r="O144" s="22">
        <f t="shared" si="12"/>
        <v>363279.14</v>
      </c>
      <c r="P144" s="2"/>
    </row>
    <row r="145" spans="1:16" ht="13.5" customHeight="1" hidden="1" outlineLevel="2">
      <c r="A145" s="2" t="s">
        <v>294</v>
      </c>
      <c r="B145" s="2" t="s">
        <v>295</v>
      </c>
      <c r="C145" s="2" t="s">
        <v>296</v>
      </c>
      <c r="D145" s="16">
        <v>0</v>
      </c>
      <c r="E145" s="16">
        <v>74169.15</v>
      </c>
      <c r="F145" s="21">
        <f>2082435.56+140.32</f>
        <v>2082575.8800000001</v>
      </c>
      <c r="G145" s="16">
        <v>6068.4</v>
      </c>
      <c r="H145" s="16">
        <f t="shared" si="8"/>
        <v>2162813.43</v>
      </c>
      <c r="I145" s="16">
        <v>151348.53</v>
      </c>
      <c r="J145" s="16">
        <v>0</v>
      </c>
      <c r="K145" s="16">
        <v>0</v>
      </c>
      <c r="L145" s="16">
        <v>0</v>
      </c>
      <c r="M145" s="16">
        <v>0</v>
      </c>
      <c r="N145" s="16">
        <f t="shared" si="9"/>
        <v>151348.53</v>
      </c>
      <c r="O145" s="16">
        <f t="shared" si="10"/>
        <v>2314161.96</v>
      </c>
      <c r="P145" s="2">
        <v>285</v>
      </c>
    </row>
    <row r="146" spans="1:16" ht="13.5" customHeight="1" hidden="1" outlineLevel="2">
      <c r="A146" s="2" t="s">
        <v>294</v>
      </c>
      <c r="B146" s="2" t="s">
        <v>297</v>
      </c>
      <c r="C146" s="2" t="s">
        <v>298</v>
      </c>
      <c r="D146" s="16">
        <v>0</v>
      </c>
      <c r="E146" s="16">
        <v>15836.49</v>
      </c>
      <c r="F146" s="16">
        <v>738157.64</v>
      </c>
      <c r="G146" s="16">
        <v>0</v>
      </c>
      <c r="H146" s="16">
        <f t="shared" si="8"/>
        <v>753994.13</v>
      </c>
      <c r="I146" s="16">
        <v>0</v>
      </c>
      <c r="J146" s="16">
        <v>144698.96</v>
      </c>
      <c r="K146" s="16">
        <v>0</v>
      </c>
      <c r="L146" s="16">
        <v>0</v>
      </c>
      <c r="M146" s="16">
        <v>0</v>
      </c>
      <c r="N146" s="16">
        <f t="shared" si="9"/>
        <v>144698.96</v>
      </c>
      <c r="O146" s="16">
        <f t="shared" si="10"/>
        <v>898693.09</v>
      </c>
      <c r="P146" s="2">
        <v>346</v>
      </c>
    </row>
    <row r="147" spans="1:16" ht="13.5" customHeight="1" hidden="1" outlineLevel="1">
      <c r="A147" s="3" t="s">
        <v>311</v>
      </c>
      <c r="B147" s="2"/>
      <c r="C147" s="2"/>
      <c r="D147" s="17">
        <f aca="true" t="shared" si="13" ref="D147:O147">SUBTOTAL(9,D145:D146)</f>
        <v>0</v>
      </c>
      <c r="E147" s="17">
        <f t="shared" si="13"/>
        <v>90005.64</v>
      </c>
      <c r="F147" s="17">
        <f t="shared" si="13"/>
        <v>2820733.52</v>
      </c>
      <c r="G147" s="17">
        <f t="shared" si="13"/>
        <v>6068.4</v>
      </c>
      <c r="H147" s="17">
        <f t="shared" si="13"/>
        <v>2916807.56</v>
      </c>
      <c r="I147" s="17">
        <f t="shared" si="13"/>
        <v>151348.53</v>
      </c>
      <c r="J147" s="17">
        <f t="shared" si="13"/>
        <v>144698.96</v>
      </c>
      <c r="K147" s="17">
        <f t="shared" si="13"/>
        <v>0</v>
      </c>
      <c r="L147" s="17">
        <f t="shared" si="13"/>
        <v>0</v>
      </c>
      <c r="M147" s="17">
        <f t="shared" si="13"/>
        <v>0</v>
      </c>
      <c r="N147" s="17">
        <f t="shared" si="13"/>
        <v>296047.49</v>
      </c>
      <c r="O147" s="17">
        <f t="shared" si="13"/>
        <v>3212855.05</v>
      </c>
      <c r="P147" s="2"/>
    </row>
    <row r="148" spans="1:16" ht="13.5" customHeight="1" hidden="1" outlineLevel="2">
      <c r="A148" s="2" t="s">
        <v>299</v>
      </c>
      <c r="B148" s="2" t="s">
        <v>300</v>
      </c>
      <c r="C148" s="2" t="s">
        <v>301</v>
      </c>
      <c r="D148" s="16">
        <v>0</v>
      </c>
      <c r="E148" s="16">
        <v>0</v>
      </c>
      <c r="F148" s="16">
        <v>2311806.08</v>
      </c>
      <c r="G148" s="16">
        <v>0</v>
      </c>
      <c r="H148" s="16">
        <f t="shared" si="8"/>
        <v>2311806.08</v>
      </c>
      <c r="I148" s="16">
        <v>0</v>
      </c>
      <c r="J148" s="16">
        <v>0</v>
      </c>
      <c r="K148" s="16">
        <v>0</v>
      </c>
      <c r="L148" s="16">
        <v>0</v>
      </c>
      <c r="M148" s="16">
        <v>0</v>
      </c>
      <c r="N148" s="16">
        <f t="shared" si="9"/>
        <v>0</v>
      </c>
      <c r="O148" s="16">
        <f t="shared" si="10"/>
        <v>2311806.08</v>
      </c>
      <c r="P148" s="2">
        <v>322</v>
      </c>
    </row>
    <row r="149" spans="1:16" ht="13.5" customHeight="1" hidden="1" outlineLevel="1">
      <c r="A149" s="3" t="s">
        <v>312</v>
      </c>
      <c r="B149" s="2"/>
      <c r="C149" s="2"/>
      <c r="D149" s="17">
        <f aca="true" t="shared" si="14" ref="D149:O149">SUBTOTAL(9,D148:D148)</f>
        <v>0</v>
      </c>
      <c r="E149" s="17">
        <f t="shared" si="14"/>
        <v>0</v>
      </c>
      <c r="F149" s="17">
        <f t="shared" si="14"/>
        <v>2311806.08</v>
      </c>
      <c r="G149" s="17">
        <f t="shared" si="14"/>
        <v>0</v>
      </c>
      <c r="H149" s="17">
        <f t="shared" si="14"/>
        <v>2311806.08</v>
      </c>
      <c r="I149" s="17">
        <f t="shared" si="14"/>
        <v>0</v>
      </c>
      <c r="J149" s="17">
        <f t="shared" si="14"/>
        <v>0</v>
      </c>
      <c r="K149" s="17">
        <f t="shared" si="14"/>
        <v>0</v>
      </c>
      <c r="L149" s="17">
        <f t="shared" si="14"/>
        <v>0</v>
      </c>
      <c r="M149" s="17">
        <f t="shared" si="14"/>
        <v>0</v>
      </c>
      <c r="N149" s="17">
        <f t="shared" si="14"/>
        <v>0</v>
      </c>
      <c r="O149" s="17">
        <f t="shared" si="14"/>
        <v>2311806.08</v>
      </c>
      <c r="P149" s="2"/>
    </row>
    <row r="150" spans="1:16" ht="13.5" customHeight="1" hidden="1" outlineLevel="2">
      <c r="A150" s="2" t="s">
        <v>302</v>
      </c>
      <c r="B150" s="2" t="s">
        <v>303</v>
      </c>
      <c r="C150" s="2" t="s">
        <v>304</v>
      </c>
      <c r="D150" s="16">
        <v>0</v>
      </c>
      <c r="E150" s="16">
        <v>0</v>
      </c>
      <c r="F150" s="16">
        <v>46000</v>
      </c>
      <c r="G150" s="16">
        <v>0</v>
      </c>
      <c r="H150" s="16">
        <f t="shared" si="8"/>
        <v>46000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16">
        <f t="shared" si="9"/>
        <v>0</v>
      </c>
      <c r="O150" s="16">
        <f t="shared" si="10"/>
        <v>46000</v>
      </c>
      <c r="P150" s="2">
        <v>359</v>
      </c>
    </row>
    <row r="151" spans="1:16" ht="13.5" customHeight="1" hidden="1" outlineLevel="2">
      <c r="A151" s="2" t="s">
        <v>302</v>
      </c>
      <c r="B151" s="2" t="s">
        <v>305</v>
      </c>
      <c r="C151" s="2" t="s">
        <v>306</v>
      </c>
      <c r="D151" s="16">
        <v>0</v>
      </c>
      <c r="E151" s="16">
        <v>0</v>
      </c>
      <c r="F151" s="16">
        <v>60000</v>
      </c>
      <c r="G151" s="16">
        <v>0</v>
      </c>
      <c r="H151" s="16">
        <f t="shared" si="8"/>
        <v>60000</v>
      </c>
      <c r="I151" s="16">
        <v>0</v>
      </c>
      <c r="J151" s="16">
        <v>0</v>
      </c>
      <c r="K151" s="16">
        <v>0</v>
      </c>
      <c r="L151" s="16">
        <v>0</v>
      </c>
      <c r="M151" s="16">
        <v>0</v>
      </c>
      <c r="N151" s="16">
        <f t="shared" si="9"/>
        <v>0</v>
      </c>
      <c r="O151" s="16">
        <f t="shared" si="10"/>
        <v>60000</v>
      </c>
      <c r="P151" s="2">
        <v>362</v>
      </c>
    </row>
    <row r="152" spans="1:16" ht="13.5" customHeight="1" hidden="1" outlineLevel="1">
      <c r="A152" s="3" t="s">
        <v>313</v>
      </c>
      <c r="B152" s="2"/>
      <c r="C152" s="2"/>
      <c r="D152" s="17">
        <f aca="true" t="shared" si="15" ref="D152:O152">SUBTOTAL(9,D150:D151)</f>
        <v>0</v>
      </c>
      <c r="E152" s="17">
        <f t="shared" si="15"/>
        <v>0</v>
      </c>
      <c r="F152" s="17">
        <f t="shared" si="15"/>
        <v>106000</v>
      </c>
      <c r="G152" s="17">
        <f t="shared" si="15"/>
        <v>0</v>
      </c>
      <c r="H152" s="17">
        <f t="shared" si="15"/>
        <v>106000</v>
      </c>
      <c r="I152" s="17">
        <f t="shared" si="15"/>
        <v>0</v>
      </c>
      <c r="J152" s="17">
        <f t="shared" si="15"/>
        <v>0</v>
      </c>
      <c r="K152" s="17">
        <f t="shared" si="15"/>
        <v>0</v>
      </c>
      <c r="L152" s="17">
        <f t="shared" si="15"/>
        <v>0</v>
      </c>
      <c r="M152" s="17">
        <f t="shared" si="15"/>
        <v>0</v>
      </c>
      <c r="N152" s="17">
        <f t="shared" si="15"/>
        <v>0</v>
      </c>
      <c r="O152" s="17">
        <f t="shared" si="15"/>
        <v>106000</v>
      </c>
      <c r="P152" s="2"/>
    </row>
    <row r="153" spans="1:16" ht="13.5" customHeight="1" collapsed="1">
      <c r="A153" s="3" t="s">
        <v>314</v>
      </c>
      <c r="B153" s="2"/>
      <c r="C153" s="2"/>
      <c r="D153" s="17">
        <f aca="true" t="shared" si="16" ref="D153:O153">SUBTOTAL(9,D2:D151)</f>
        <v>1949585.5899999999</v>
      </c>
      <c r="E153" s="17">
        <f t="shared" si="16"/>
        <v>2652508.889999999</v>
      </c>
      <c r="F153" s="17">
        <f t="shared" si="16"/>
        <v>18239229.39</v>
      </c>
      <c r="G153" s="17">
        <f t="shared" si="16"/>
        <v>3668520.0199999996</v>
      </c>
      <c r="H153" s="17">
        <f t="shared" si="16"/>
        <v>26509843.889999993</v>
      </c>
      <c r="I153" s="17">
        <f t="shared" si="16"/>
        <v>2532369.86</v>
      </c>
      <c r="J153" s="17">
        <f t="shared" si="16"/>
        <v>1266617.9500000002</v>
      </c>
      <c r="K153" s="17">
        <f t="shared" si="16"/>
        <v>3255957.0599999996</v>
      </c>
      <c r="L153" s="17">
        <f t="shared" si="16"/>
        <v>19682.5</v>
      </c>
      <c r="M153" s="17">
        <f t="shared" si="16"/>
        <v>961425.75</v>
      </c>
      <c r="N153" s="17">
        <f t="shared" si="16"/>
        <v>8036053.120000002</v>
      </c>
      <c r="O153" s="17">
        <f t="shared" si="16"/>
        <v>34545897.00999999</v>
      </c>
      <c r="P153" s="2"/>
    </row>
    <row r="154" spans="8:9" ht="13.5" customHeight="1">
      <c r="H154" s="19" t="s">
        <v>330</v>
      </c>
      <c r="I154" s="18">
        <f>SUM(I153:L153)</f>
        <v>7074627.369999999</v>
      </c>
    </row>
  </sheetData>
  <printOptions/>
  <pageMargins left="0.2362204724409449" right="0.15748031496062992" top="1.1811023622047245" bottom="0.35433070866141736" header="0.07874015748031496" footer="0.07874015748031496"/>
  <pageSetup fitToHeight="4" fitToWidth="1" horizontalDpi="600" verticalDpi="600" orientation="landscape" scale="76" r:id="rId1"/>
  <headerFooter alignWithMargins="0">
    <oddHeader>&amp;C&amp;"Arial,Negrita"
INSTITUTO NACIONAL DE ASTROFISICA OPTICA Y ELECTRONICA
PRESUPUESTO EJERCIDO DE PROYECTOS EXTERNOS POR CAPITULO
EJERCICIO: 2008    PERIODO: ENERO-DICIEMBRE     F.F.: 4-CONACYT</oddHeader>
    <oddFooter>&amp;L&amp;"Arial"&amp;8
26-Ene-2009 11:32&amp;R&amp;"Arial"&amp;8Hoja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O154"/>
  <sheetViews>
    <sheetView workbookViewId="0" topLeftCell="B1">
      <pane xSplit="2" ySplit="1" topLeftCell="D2" activePane="bottomRight" state="frozen"/>
      <selection pane="topLeft" activeCell="B1" sqref="B1"/>
      <selection pane="topRight" activeCell="D1" sqref="D1"/>
      <selection pane="bottomLeft" activeCell="B2" sqref="B2"/>
      <selection pane="bottomRight" activeCell="C49" sqref="C49"/>
    </sheetView>
  </sheetViews>
  <sheetFormatPr defaultColWidth="11.421875" defaultRowHeight="12.75" outlineLevelRow="2"/>
  <cols>
    <col min="1" max="1" width="5.28125" style="9" customWidth="1"/>
    <col min="2" max="2" width="9.57421875" style="1" bestFit="1" customWidth="1"/>
    <col min="3" max="3" width="37.8515625" style="9" bestFit="1" customWidth="1"/>
    <col min="4" max="4" width="10.8515625" style="6" bestFit="1" customWidth="1"/>
    <col min="5" max="5" width="10.00390625" style="6" bestFit="1" customWidth="1"/>
    <col min="6" max="6" width="10.8515625" style="6" bestFit="1" customWidth="1"/>
    <col min="7" max="7" width="9.00390625" style="6" bestFit="1" customWidth="1"/>
    <col min="8" max="9" width="11.00390625" style="6" bestFit="1" customWidth="1"/>
    <col min="10" max="10" width="10.8515625" style="6" bestFit="1" customWidth="1"/>
    <col min="11" max="11" width="11.7109375" style="6" customWidth="1"/>
    <col min="12" max="12" width="11.8515625" style="6" bestFit="1" customWidth="1"/>
    <col min="13" max="13" width="11.421875" style="6" bestFit="1" customWidth="1"/>
    <col min="14" max="14" width="10.8515625" style="6" bestFit="1" customWidth="1"/>
    <col min="15" max="15" width="0" style="1" hidden="1" customWidth="1"/>
    <col min="16" max="16384" width="11.421875" style="1" customWidth="1"/>
  </cols>
  <sheetData>
    <row r="1" spans="1:15" s="8" customFormat="1" ht="42.75" customHeight="1">
      <c r="A1" s="10" t="s">
        <v>0</v>
      </c>
      <c r="B1" s="11" t="s">
        <v>1</v>
      </c>
      <c r="C1" s="10" t="s">
        <v>318</v>
      </c>
      <c r="D1" s="15" t="s">
        <v>319</v>
      </c>
      <c r="E1" s="15" t="s">
        <v>320</v>
      </c>
      <c r="F1" s="15" t="s">
        <v>321</v>
      </c>
      <c r="G1" s="15" t="s">
        <v>322</v>
      </c>
      <c r="H1" s="15" t="s">
        <v>323</v>
      </c>
      <c r="I1" s="15" t="s">
        <v>324</v>
      </c>
      <c r="J1" s="15" t="s">
        <v>325</v>
      </c>
      <c r="K1" s="15" t="s">
        <v>326</v>
      </c>
      <c r="L1" s="15" t="s">
        <v>327</v>
      </c>
      <c r="M1" s="15" t="s">
        <v>328</v>
      </c>
      <c r="N1" s="15" t="s">
        <v>329</v>
      </c>
      <c r="O1" s="11"/>
    </row>
    <row r="2" spans="1:15" ht="11.25" hidden="1" outlineLevel="2">
      <c r="A2" s="12" t="s">
        <v>16</v>
      </c>
      <c r="B2" s="2" t="s">
        <v>17</v>
      </c>
      <c r="C2" s="12" t="s">
        <v>18</v>
      </c>
      <c r="D2" s="16">
        <v>0</v>
      </c>
      <c r="E2" s="16">
        <v>0</v>
      </c>
      <c r="F2" s="16">
        <f>D2+E2</f>
        <v>0</v>
      </c>
      <c r="G2" s="16">
        <v>0</v>
      </c>
      <c r="H2" s="16">
        <v>0</v>
      </c>
      <c r="I2" s="16">
        <v>0</v>
      </c>
      <c r="J2" s="16">
        <f>H2+I2-G2+F2</f>
        <v>0</v>
      </c>
      <c r="K2" s="16">
        <v>0</v>
      </c>
      <c r="L2" s="16">
        <v>0</v>
      </c>
      <c r="M2" s="16">
        <f>K2+L2</f>
        <v>0</v>
      </c>
      <c r="N2" s="16">
        <f>J2-M2</f>
        <v>0</v>
      </c>
      <c r="O2" s="2">
        <v>212</v>
      </c>
    </row>
    <row r="3" spans="1:15" ht="11.25" hidden="1" outlineLevel="2">
      <c r="A3" s="12" t="s">
        <v>16</v>
      </c>
      <c r="B3" s="2" t="s">
        <v>19</v>
      </c>
      <c r="C3" s="12" t="s">
        <v>20</v>
      </c>
      <c r="D3" s="16">
        <v>0</v>
      </c>
      <c r="E3" s="16">
        <v>0</v>
      </c>
      <c r="F3" s="16">
        <f aca="true" t="shared" si="0" ref="F3:F67">D3+E3</f>
        <v>0</v>
      </c>
      <c r="G3" s="16">
        <v>0</v>
      </c>
      <c r="H3" s="16">
        <v>0</v>
      </c>
      <c r="I3" s="16">
        <v>0</v>
      </c>
      <c r="J3" s="16">
        <f aca="true" t="shared" si="1" ref="J3:J67">H3+I3-G3+F3</f>
        <v>0</v>
      </c>
      <c r="K3" s="16">
        <v>0</v>
      </c>
      <c r="L3" s="16">
        <v>0</v>
      </c>
      <c r="M3" s="16">
        <f aca="true" t="shared" si="2" ref="M3:M67">K3+L3</f>
        <v>0</v>
      </c>
      <c r="N3" s="16">
        <f aca="true" t="shared" si="3" ref="N3:N67">J3-M3</f>
        <v>0</v>
      </c>
      <c r="O3" s="2">
        <v>210</v>
      </c>
    </row>
    <row r="4" spans="1:15" ht="11.25" hidden="1" outlineLevel="2">
      <c r="A4" s="12" t="s">
        <v>16</v>
      </c>
      <c r="B4" s="2" t="s">
        <v>21</v>
      </c>
      <c r="C4" s="12" t="s">
        <v>22</v>
      </c>
      <c r="D4" s="16">
        <v>0</v>
      </c>
      <c r="E4" s="16">
        <v>0</v>
      </c>
      <c r="F4" s="16">
        <f t="shared" si="0"/>
        <v>0</v>
      </c>
      <c r="G4" s="16">
        <v>0</v>
      </c>
      <c r="H4" s="16">
        <v>0</v>
      </c>
      <c r="I4" s="16">
        <v>0</v>
      </c>
      <c r="J4" s="16">
        <f t="shared" si="1"/>
        <v>0</v>
      </c>
      <c r="K4" s="16">
        <v>0</v>
      </c>
      <c r="L4" s="16">
        <v>0</v>
      </c>
      <c r="M4" s="16">
        <f t="shared" si="2"/>
        <v>0</v>
      </c>
      <c r="N4" s="16">
        <f t="shared" si="3"/>
        <v>0</v>
      </c>
      <c r="O4" s="2">
        <v>207</v>
      </c>
    </row>
    <row r="5" spans="1:15" ht="11.25" hidden="1" outlineLevel="2">
      <c r="A5" s="12" t="s">
        <v>16</v>
      </c>
      <c r="B5" s="2" t="s">
        <v>23</v>
      </c>
      <c r="C5" s="12" t="s">
        <v>24</v>
      </c>
      <c r="D5" s="16">
        <v>0</v>
      </c>
      <c r="E5" s="16">
        <v>0</v>
      </c>
      <c r="F5" s="16">
        <f t="shared" si="0"/>
        <v>0</v>
      </c>
      <c r="G5" s="16">
        <v>0</v>
      </c>
      <c r="H5" s="16">
        <v>0</v>
      </c>
      <c r="I5" s="16">
        <v>0</v>
      </c>
      <c r="J5" s="16">
        <f t="shared" si="1"/>
        <v>0</v>
      </c>
      <c r="K5" s="16">
        <v>0</v>
      </c>
      <c r="L5" s="16">
        <v>0</v>
      </c>
      <c r="M5" s="16">
        <f t="shared" si="2"/>
        <v>0</v>
      </c>
      <c r="N5" s="16">
        <f t="shared" si="3"/>
        <v>0</v>
      </c>
      <c r="O5" s="2">
        <v>218</v>
      </c>
    </row>
    <row r="6" spans="1:15" ht="11.25" hidden="1" outlineLevel="2">
      <c r="A6" s="12" t="s">
        <v>16</v>
      </c>
      <c r="B6" s="2" t="s">
        <v>25</v>
      </c>
      <c r="C6" s="12" t="s">
        <v>26</v>
      </c>
      <c r="D6" s="16">
        <v>0</v>
      </c>
      <c r="E6" s="16">
        <v>0</v>
      </c>
      <c r="F6" s="16">
        <f t="shared" si="0"/>
        <v>0</v>
      </c>
      <c r="G6" s="16">
        <v>0</v>
      </c>
      <c r="H6" s="16">
        <v>0</v>
      </c>
      <c r="I6" s="16">
        <v>0</v>
      </c>
      <c r="J6" s="16">
        <f t="shared" si="1"/>
        <v>0</v>
      </c>
      <c r="K6" s="16">
        <v>0</v>
      </c>
      <c r="L6" s="16">
        <v>0</v>
      </c>
      <c r="M6" s="16">
        <f t="shared" si="2"/>
        <v>0</v>
      </c>
      <c r="N6" s="16">
        <f t="shared" si="3"/>
        <v>0</v>
      </c>
      <c r="O6" s="2">
        <v>222</v>
      </c>
    </row>
    <row r="7" spans="1:15" ht="11.25" hidden="1" outlineLevel="2">
      <c r="A7" s="12" t="s">
        <v>16</v>
      </c>
      <c r="B7" s="2" t="s">
        <v>27</v>
      </c>
      <c r="C7" s="12" t="s">
        <v>28</v>
      </c>
      <c r="D7" s="16">
        <v>4499.7</v>
      </c>
      <c r="E7" s="16">
        <v>0</v>
      </c>
      <c r="F7" s="16">
        <f t="shared" si="0"/>
        <v>4499.7</v>
      </c>
      <c r="G7" s="16">
        <v>0</v>
      </c>
      <c r="H7" s="16">
        <v>0</v>
      </c>
      <c r="I7" s="16">
        <v>0</v>
      </c>
      <c r="J7" s="16">
        <f t="shared" si="1"/>
        <v>4499.7</v>
      </c>
      <c r="K7" s="16">
        <v>4499.7</v>
      </c>
      <c r="L7" s="16">
        <v>0</v>
      </c>
      <c r="M7" s="16">
        <f t="shared" si="2"/>
        <v>4499.7</v>
      </c>
      <c r="N7" s="16">
        <f t="shared" si="3"/>
        <v>0</v>
      </c>
      <c r="O7" s="2">
        <v>264</v>
      </c>
    </row>
    <row r="8" spans="1:15" ht="11.25" hidden="1" outlineLevel="2">
      <c r="A8" s="12" t="s">
        <v>16</v>
      </c>
      <c r="B8" s="2" t="s">
        <v>29</v>
      </c>
      <c r="C8" s="12" t="s">
        <v>30</v>
      </c>
      <c r="D8" s="16">
        <v>-20</v>
      </c>
      <c r="E8" s="16">
        <v>0</v>
      </c>
      <c r="F8" s="16">
        <f t="shared" si="0"/>
        <v>-20</v>
      </c>
      <c r="G8" s="16">
        <v>0</v>
      </c>
      <c r="H8" s="16">
        <v>0</v>
      </c>
      <c r="I8" s="16">
        <v>0</v>
      </c>
      <c r="J8" s="16">
        <f t="shared" si="1"/>
        <v>-20</v>
      </c>
      <c r="K8" s="16">
        <v>-20</v>
      </c>
      <c r="L8" s="16">
        <v>0</v>
      </c>
      <c r="M8" s="16">
        <f t="shared" si="2"/>
        <v>-20</v>
      </c>
      <c r="N8" s="16">
        <f t="shared" si="3"/>
        <v>0</v>
      </c>
      <c r="O8" s="2">
        <v>263</v>
      </c>
    </row>
    <row r="9" spans="1:15" ht="11.25" hidden="1" outlineLevel="2">
      <c r="A9" s="12" t="s">
        <v>16</v>
      </c>
      <c r="B9" s="2" t="s">
        <v>31</v>
      </c>
      <c r="C9" s="12" t="s">
        <v>32</v>
      </c>
      <c r="D9" s="16">
        <v>-0.38</v>
      </c>
      <c r="E9" s="16">
        <v>0</v>
      </c>
      <c r="F9" s="16">
        <f t="shared" si="0"/>
        <v>-0.38</v>
      </c>
      <c r="G9" s="16">
        <v>0</v>
      </c>
      <c r="H9" s="16">
        <v>0</v>
      </c>
      <c r="I9" s="16">
        <v>0</v>
      </c>
      <c r="J9" s="16">
        <f t="shared" si="1"/>
        <v>-0.38</v>
      </c>
      <c r="K9" s="16">
        <v>0</v>
      </c>
      <c r="L9" s="16">
        <v>0</v>
      </c>
      <c r="M9" s="16">
        <f t="shared" si="2"/>
        <v>0</v>
      </c>
      <c r="N9" s="16">
        <f t="shared" si="3"/>
        <v>-0.38</v>
      </c>
      <c r="O9" s="2">
        <v>266</v>
      </c>
    </row>
    <row r="10" spans="1:15" ht="11.25" hidden="1" outlineLevel="2">
      <c r="A10" s="12" t="s">
        <v>16</v>
      </c>
      <c r="B10" s="2" t="s">
        <v>33</v>
      </c>
      <c r="C10" s="12" t="s">
        <v>34</v>
      </c>
      <c r="D10" s="16">
        <v>0</v>
      </c>
      <c r="E10" s="16">
        <v>0</v>
      </c>
      <c r="F10" s="16">
        <f t="shared" si="0"/>
        <v>0</v>
      </c>
      <c r="G10" s="16">
        <v>0</v>
      </c>
      <c r="H10" s="16">
        <v>0</v>
      </c>
      <c r="I10" s="16">
        <v>0</v>
      </c>
      <c r="J10" s="16">
        <f t="shared" si="1"/>
        <v>0</v>
      </c>
      <c r="K10" s="16">
        <v>0</v>
      </c>
      <c r="L10" s="16">
        <v>0</v>
      </c>
      <c r="M10" s="16">
        <f t="shared" si="2"/>
        <v>0</v>
      </c>
      <c r="N10" s="16">
        <f t="shared" si="3"/>
        <v>0</v>
      </c>
      <c r="O10" s="2">
        <v>258</v>
      </c>
    </row>
    <row r="11" spans="1:15" ht="11.25" hidden="1" outlineLevel="2">
      <c r="A11" s="12" t="s">
        <v>16</v>
      </c>
      <c r="B11" s="2" t="s">
        <v>35</v>
      </c>
      <c r="C11" s="12" t="s">
        <v>36</v>
      </c>
      <c r="D11" s="16">
        <v>48840</v>
      </c>
      <c r="E11" s="16">
        <v>0</v>
      </c>
      <c r="F11" s="16">
        <f t="shared" si="0"/>
        <v>48840</v>
      </c>
      <c r="G11" s="16">
        <v>0</v>
      </c>
      <c r="H11" s="16">
        <v>0</v>
      </c>
      <c r="I11" s="16">
        <v>0</v>
      </c>
      <c r="J11" s="16">
        <f t="shared" si="1"/>
        <v>48840</v>
      </c>
      <c r="K11" s="16">
        <v>15840</v>
      </c>
      <c r="L11" s="16">
        <v>0</v>
      </c>
      <c r="M11" s="16">
        <f t="shared" si="2"/>
        <v>15840</v>
      </c>
      <c r="N11" s="16">
        <f t="shared" si="3"/>
        <v>33000</v>
      </c>
      <c r="O11" s="2">
        <v>271</v>
      </c>
    </row>
    <row r="12" spans="1:15" ht="11.25" hidden="1" outlineLevel="2">
      <c r="A12" s="12" t="s">
        <v>16</v>
      </c>
      <c r="B12" s="2" t="s">
        <v>37</v>
      </c>
      <c r="C12" s="12" t="s">
        <v>38</v>
      </c>
      <c r="D12" s="16">
        <v>37620</v>
      </c>
      <c r="E12" s="16">
        <v>0</v>
      </c>
      <c r="F12" s="16">
        <f t="shared" si="0"/>
        <v>37620</v>
      </c>
      <c r="G12" s="16">
        <v>0</v>
      </c>
      <c r="H12" s="16">
        <v>0</v>
      </c>
      <c r="I12" s="16">
        <v>0</v>
      </c>
      <c r="J12" s="16">
        <f t="shared" si="1"/>
        <v>37620</v>
      </c>
      <c r="K12" s="16">
        <v>27720</v>
      </c>
      <c r="L12" s="16">
        <v>0</v>
      </c>
      <c r="M12" s="16">
        <f t="shared" si="2"/>
        <v>27720</v>
      </c>
      <c r="N12" s="16">
        <f t="shared" si="3"/>
        <v>9900</v>
      </c>
      <c r="O12" s="2">
        <v>272</v>
      </c>
    </row>
    <row r="13" spans="1:15" ht="11.25" hidden="1" outlineLevel="2">
      <c r="A13" s="12" t="s">
        <v>16</v>
      </c>
      <c r="B13" s="2" t="s">
        <v>39</v>
      </c>
      <c r="C13" s="12" t="s">
        <v>40</v>
      </c>
      <c r="D13" s="16">
        <v>36093.36</v>
      </c>
      <c r="E13" s="16">
        <v>-5971.25</v>
      </c>
      <c r="F13" s="16">
        <f t="shared" si="0"/>
        <v>30122.11</v>
      </c>
      <c r="G13" s="16">
        <v>0</v>
      </c>
      <c r="H13" s="16">
        <v>0</v>
      </c>
      <c r="I13" s="16">
        <v>0</v>
      </c>
      <c r="J13" s="16">
        <f t="shared" si="1"/>
        <v>30122.11</v>
      </c>
      <c r="K13" s="16">
        <v>5944.36</v>
      </c>
      <c r="L13" s="16">
        <v>24147.7</v>
      </c>
      <c r="M13" s="16">
        <f t="shared" si="2"/>
        <v>30092.06</v>
      </c>
      <c r="N13" s="16">
        <f t="shared" si="3"/>
        <v>30.049999999999272</v>
      </c>
      <c r="O13" s="2">
        <v>280</v>
      </c>
    </row>
    <row r="14" spans="1:15" ht="11.25" hidden="1" outlineLevel="2">
      <c r="A14" s="12" t="s">
        <v>16</v>
      </c>
      <c r="B14" s="2" t="s">
        <v>41</v>
      </c>
      <c r="C14" s="12" t="s">
        <v>42</v>
      </c>
      <c r="D14" s="16">
        <v>51194.46</v>
      </c>
      <c r="E14" s="16">
        <v>-4319.1</v>
      </c>
      <c r="F14" s="16">
        <f t="shared" si="0"/>
        <v>46875.36</v>
      </c>
      <c r="G14" s="16">
        <v>0</v>
      </c>
      <c r="H14" s="16">
        <v>-10048.55</v>
      </c>
      <c r="I14" s="16">
        <v>10048.55</v>
      </c>
      <c r="J14" s="16">
        <f t="shared" si="1"/>
        <v>46875.36</v>
      </c>
      <c r="K14" s="16">
        <v>41145.91</v>
      </c>
      <c r="L14" s="16">
        <v>5729.45</v>
      </c>
      <c r="M14" s="16">
        <f t="shared" si="2"/>
        <v>46875.36</v>
      </c>
      <c r="N14" s="16">
        <f t="shared" si="3"/>
        <v>0</v>
      </c>
      <c r="O14" s="2">
        <v>283</v>
      </c>
    </row>
    <row r="15" spans="1:15" ht="11.25" hidden="1" outlineLevel="2">
      <c r="A15" s="12" t="s">
        <v>16</v>
      </c>
      <c r="B15" s="2" t="s">
        <v>43</v>
      </c>
      <c r="C15" s="12" t="s">
        <v>44</v>
      </c>
      <c r="D15" s="16">
        <v>8422.67</v>
      </c>
      <c r="E15" s="16">
        <v>0</v>
      </c>
      <c r="F15" s="16">
        <f t="shared" si="0"/>
        <v>8422.67</v>
      </c>
      <c r="G15" s="16">
        <v>0</v>
      </c>
      <c r="H15" s="16">
        <v>0</v>
      </c>
      <c r="I15" s="16">
        <v>0</v>
      </c>
      <c r="J15" s="16">
        <f t="shared" si="1"/>
        <v>8422.67</v>
      </c>
      <c r="K15" s="16">
        <v>3146.47</v>
      </c>
      <c r="L15" s="16">
        <v>5276.2</v>
      </c>
      <c r="M15" s="16">
        <f t="shared" si="2"/>
        <v>8422.67</v>
      </c>
      <c r="N15" s="16">
        <f t="shared" si="3"/>
        <v>0</v>
      </c>
      <c r="O15" s="2">
        <v>284</v>
      </c>
    </row>
    <row r="16" spans="1:15" ht="11.25" hidden="1" outlineLevel="2">
      <c r="A16" s="12" t="s">
        <v>16</v>
      </c>
      <c r="B16" s="2" t="s">
        <v>45</v>
      </c>
      <c r="C16" s="12" t="s">
        <v>46</v>
      </c>
      <c r="D16" s="16">
        <v>75000</v>
      </c>
      <c r="E16" s="16">
        <v>0</v>
      </c>
      <c r="F16" s="16">
        <f t="shared" si="0"/>
        <v>75000</v>
      </c>
      <c r="G16" s="16">
        <v>0</v>
      </c>
      <c r="H16" s="16">
        <v>0</v>
      </c>
      <c r="I16" s="16">
        <v>0</v>
      </c>
      <c r="J16" s="16">
        <f t="shared" si="1"/>
        <v>75000</v>
      </c>
      <c r="K16" s="16">
        <v>0</v>
      </c>
      <c r="L16" s="16">
        <v>0</v>
      </c>
      <c r="M16" s="16">
        <f t="shared" si="2"/>
        <v>0</v>
      </c>
      <c r="N16" s="16">
        <f t="shared" si="3"/>
        <v>75000</v>
      </c>
      <c r="O16" s="2">
        <v>287</v>
      </c>
    </row>
    <row r="17" spans="1:15" ht="11.25" hidden="1" outlineLevel="2">
      <c r="A17" s="12" t="s">
        <v>16</v>
      </c>
      <c r="B17" s="2" t="s">
        <v>47</v>
      </c>
      <c r="C17" s="12" t="s">
        <v>48</v>
      </c>
      <c r="D17" s="16">
        <v>8137.51</v>
      </c>
      <c r="E17" s="16">
        <v>53000</v>
      </c>
      <c r="F17" s="16">
        <f t="shared" si="0"/>
        <v>61137.51</v>
      </c>
      <c r="G17" s="16">
        <v>0</v>
      </c>
      <c r="H17" s="16">
        <v>86333</v>
      </c>
      <c r="I17" s="16">
        <v>0</v>
      </c>
      <c r="J17" s="16">
        <f t="shared" si="1"/>
        <v>147470.51</v>
      </c>
      <c r="K17" s="16">
        <v>69614.9</v>
      </c>
      <c r="L17" s="16">
        <v>53000</v>
      </c>
      <c r="M17" s="16">
        <f t="shared" si="2"/>
        <v>122614.9</v>
      </c>
      <c r="N17" s="16">
        <f t="shared" si="3"/>
        <v>24855.610000000015</v>
      </c>
      <c r="O17" s="2">
        <v>294</v>
      </c>
    </row>
    <row r="18" spans="1:15" ht="11.25" hidden="1" outlineLevel="2">
      <c r="A18" s="12" t="s">
        <v>16</v>
      </c>
      <c r="B18" s="2" t="s">
        <v>49</v>
      </c>
      <c r="C18" s="12" t="s">
        <v>50</v>
      </c>
      <c r="D18" s="16">
        <v>279.8</v>
      </c>
      <c r="E18" s="16">
        <v>38758.66</v>
      </c>
      <c r="F18" s="16">
        <f t="shared" si="0"/>
        <v>39038.46000000001</v>
      </c>
      <c r="G18" s="16">
        <v>0</v>
      </c>
      <c r="H18" s="16">
        <v>66665</v>
      </c>
      <c r="I18" s="16">
        <v>0</v>
      </c>
      <c r="J18" s="16">
        <f t="shared" si="1"/>
        <v>105703.46</v>
      </c>
      <c r="K18" s="16">
        <v>70277.69</v>
      </c>
      <c r="L18" s="16">
        <v>44021.61</v>
      </c>
      <c r="M18" s="16">
        <f t="shared" si="2"/>
        <v>114299.3</v>
      </c>
      <c r="N18" s="16">
        <f t="shared" si="3"/>
        <v>-8595.839999999997</v>
      </c>
      <c r="O18" s="2">
        <v>295</v>
      </c>
    </row>
    <row r="19" spans="1:15" ht="11.25" hidden="1" outlineLevel="2">
      <c r="A19" s="12" t="s">
        <v>16</v>
      </c>
      <c r="B19" s="2" t="s">
        <v>51</v>
      </c>
      <c r="C19" s="12" t="s">
        <v>52</v>
      </c>
      <c r="D19" s="16">
        <v>-47822.5</v>
      </c>
      <c r="E19" s="16">
        <v>48008.45</v>
      </c>
      <c r="F19" s="16">
        <f t="shared" si="0"/>
        <v>185.9499999999971</v>
      </c>
      <c r="G19" s="16">
        <v>0</v>
      </c>
      <c r="H19" s="16">
        <v>100068</v>
      </c>
      <c r="I19" s="16">
        <v>0</v>
      </c>
      <c r="J19" s="16">
        <f t="shared" si="1"/>
        <v>100253.95</v>
      </c>
      <c r="K19" s="16">
        <v>86327.1</v>
      </c>
      <c r="L19" s="16">
        <v>47329.12</v>
      </c>
      <c r="M19" s="16">
        <f t="shared" si="2"/>
        <v>133656.22</v>
      </c>
      <c r="N19" s="16">
        <f t="shared" si="3"/>
        <v>-33402.270000000004</v>
      </c>
      <c r="O19" s="2">
        <v>296</v>
      </c>
    </row>
    <row r="20" spans="1:15" ht="11.25" hidden="1" outlineLevel="2">
      <c r="A20" s="12" t="s">
        <v>16</v>
      </c>
      <c r="B20" s="2" t="s">
        <v>53</v>
      </c>
      <c r="C20" s="12" t="s">
        <v>54</v>
      </c>
      <c r="D20" s="16">
        <v>11666</v>
      </c>
      <c r="E20" s="16">
        <v>53836.95</v>
      </c>
      <c r="F20" s="16">
        <f t="shared" si="0"/>
        <v>65502.95</v>
      </c>
      <c r="G20" s="16">
        <v>0</v>
      </c>
      <c r="H20" s="16">
        <v>7431</v>
      </c>
      <c r="I20" s="16">
        <v>0</v>
      </c>
      <c r="J20" s="16">
        <f t="shared" si="1"/>
        <v>72933.95</v>
      </c>
      <c r="K20" s="16">
        <v>12527</v>
      </c>
      <c r="L20" s="16">
        <v>61762.09</v>
      </c>
      <c r="M20" s="16">
        <f t="shared" si="2"/>
        <v>74289.09</v>
      </c>
      <c r="N20" s="16">
        <f t="shared" si="3"/>
        <v>-1355.1399999999994</v>
      </c>
      <c r="O20" s="2">
        <v>297</v>
      </c>
    </row>
    <row r="21" spans="1:15" ht="11.25" hidden="1" outlineLevel="2">
      <c r="A21" s="12" t="s">
        <v>16</v>
      </c>
      <c r="B21" s="2" t="s">
        <v>55</v>
      </c>
      <c r="C21" s="12" t="s">
        <v>56</v>
      </c>
      <c r="D21" s="16">
        <v>42003.43</v>
      </c>
      <c r="E21" s="16">
        <v>124815</v>
      </c>
      <c r="F21" s="16">
        <f t="shared" si="0"/>
        <v>166818.43</v>
      </c>
      <c r="G21" s="16">
        <v>0</v>
      </c>
      <c r="H21" s="16">
        <v>10000</v>
      </c>
      <c r="I21" s="16">
        <v>0</v>
      </c>
      <c r="J21" s="16">
        <f t="shared" si="1"/>
        <v>176818.43</v>
      </c>
      <c r="K21" s="16">
        <v>16603.71</v>
      </c>
      <c r="L21" s="16">
        <v>125353.45</v>
      </c>
      <c r="M21" s="16">
        <f t="shared" si="2"/>
        <v>141957.16</v>
      </c>
      <c r="N21" s="16">
        <f t="shared" si="3"/>
        <v>34861.26999999999</v>
      </c>
      <c r="O21" s="2">
        <v>299</v>
      </c>
    </row>
    <row r="22" spans="1:15" ht="11.25" hidden="1" outlineLevel="2">
      <c r="A22" s="12" t="s">
        <v>16</v>
      </c>
      <c r="B22" s="2" t="s">
        <v>57</v>
      </c>
      <c r="C22" s="12" t="s">
        <v>58</v>
      </c>
      <c r="D22" s="16">
        <v>173595.56</v>
      </c>
      <c r="E22" s="16">
        <v>-29888.5</v>
      </c>
      <c r="F22" s="16">
        <f t="shared" si="0"/>
        <v>143707.06</v>
      </c>
      <c r="G22" s="16">
        <v>0</v>
      </c>
      <c r="H22" s="16">
        <v>-52116.7</v>
      </c>
      <c r="I22" s="16">
        <v>52116.7</v>
      </c>
      <c r="J22" s="16">
        <f t="shared" si="1"/>
        <v>143707.06</v>
      </c>
      <c r="K22" s="16">
        <v>121478.86</v>
      </c>
      <c r="L22" s="16">
        <v>22228.2</v>
      </c>
      <c r="M22" s="16">
        <f t="shared" si="2"/>
        <v>143707.06</v>
      </c>
      <c r="N22" s="16">
        <f t="shared" si="3"/>
        <v>0</v>
      </c>
      <c r="O22" s="2">
        <v>288</v>
      </c>
    </row>
    <row r="23" spans="1:15" ht="11.25" hidden="1" outlineLevel="2">
      <c r="A23" s="12" t="s">
        <v>16</v>
      </c>
      <c r="B23" s="2" t="s">
        <v>59</v>
      </c>
      <c r="C23" s="12" t="s">
        <v>60</v>
      </c>
      <c r="D23" s="16">
        <v>7293.96</v>
      </c>
      <c r="E23" s="16">
        <v>48447.5</v>
      </c>
      <c r="F23" s="16">
        <f t="shared" si="0"/>
        <v>55741.46</v>
      </c>
      <c r="G23" s="16">
        <v>0</v>
      </c>
      <c r="H23" s="16">
        <v>38898</v>
      </c>
      <c r="I23" s="16">
        <v>0</v>
      </c>
      <c r="J23" s="16">
        <f t="shared" si="1"/>
        <v>94639.45999999999</v>
      </c>
      <c r="K23" s="16">
        <v>48522.44</v>
      </c>
      <c r="L23" s="16">
        <v>44269.25</v>
      </c>
      <c r="M23" s="16">
        <f t="shared" si="2"/>
        <v>92791.69</v>
      </c>
      <c r="N23" s="16">
        <f t="shared" si="3"/>
        <v>1847.7699999999895</v>
      </c>
      <c r="O23" s="2">
        <v>289</v>
      </c>
    </row>
    <row r="24" spans="1:15" ht="11.25" hidden="1" outlineLevel="2">
      <c r="A24" s="12" t="s">
        <v>16</v>
      </c>
      <c r="B24" s="2" t="s">
        <v>61</v>
      </c>
      <c r="C24" s="12" t="s">
        <v>62</v>
      </c>
      <c r="D24" s="16">
        <v>31124.96</v>
      </c>
      <c r="E24" s="16">
        <v>360000</v>
      </c>
      <c r="F24" s="16">
        <f t="shared" si="0"/>
        <v>391124.96</v>
      </c>
      <c r="G24" s="16">
        <v>0</v>
      </c>
      <c r="H24" s="16">
        <v>129000</v>
      </c>
      <c r="I24" s="16">
        <v>0</v>
      </c>
      <c r="J24" s="16">
        <f t="shared" si="1"/>
        <v>520124.96</v>
      </c>
      <c r="K24" s="16">
        <v>268207.51</v>
      </c>
      <c r="L24" s="16">
        <f>140727.32+0.01</f>
        <v>140727.33000000002</v>
      </c>
      <c r="M24" s="16">
        <f t="shared" si="2"/>
        <v>408934.84</v>
      </c>
      <c r="N24" s="16">
        <f t="shared" si="3"/>
        <v>111190.12</v>
      </c>
      <c r="O24" s="2">
        <v>292</v>
      </c>
    </row>
    <row r="25" spans="1:15" ht="11.25" hidden="1" outlineLevel="2">
      <c r="A25" s="12" t="s">
        <v>16</v>
      </c>
      <c r="B25" s="2" t="s">
        <v>63</v>
      </c>
      <c r="C25" s="12" t="s">
        <v>64</v>
      </c>
      <c r="D25" s="16">
        <v>12993.1</v>
      </c>
      <c r="E25" s="16">
        <v>12955.16</v>
      </c>
      <c r="F25" s="16">
        <f t="shared" si="0"/>
        <v>25948.260000000002</v>
      </c>
      <c r="G25" s="16">
        <v>0</v>
      </c>
      <c r="H25" s="16">
        <v>33332</v>
      </c>
      <c r="I25" s="16">
        <v>0</v>
      </c>
      <c r="J25" s="16">
        <f t="shared" si="1"/>
        <v>59280.26</v>
      </c>
      <c r="K25" s="16">
        <v>38456.69</v>
      </c>
      <c r="L25" s="16">
        <v>18502.89</v>
      </c>
      <c r="M25" s="16">
        <f t="shared" si="2"/>
        <v>56959.58</v>
      </c>
      <c r="N25" s="16">
        <f t="shared" si="3"/>
        <v>2320.6800000000003</v>
      </c>
      <c r="O25" s="2">
        <v>290</v>
      </c>
    </row>
    <row r="26" spans="1:15" ht="11.25" hidden="1" outlineLevel="2">
      <c r="A26" s="12" t="s">
        <v>16</v>
      </c>
      <c r="B26" s="2" t="s">
        <v>65</v>
      </c>
      <c r="C26" s="12" t="s">
        <v>66</v>
      </c>
      <c r="D26" s="16">
        <v>10175.73</v>
      </c>
      <c r="E26" s="16">
        <v>0</v>
      </c>
      <c r="F26" s="16">
        <f t="shared" si="0"/>
        <v>10175.73</v>
      </c>
      <c r="G26" s="16">
        <v>0</v>
      </c>
      <c r="H26" s="16">
        <v>87209</v>
      </c>
      <c r="I26" s="16">
        <v>0</v>
      </c>
      <c r="J26" s="16">
        <f t="shared" si="1"/>
        <v>97384.73</v>
      </c>
      <c r="K26" s="16">
        <v>96316.94</v>
      </c>
      <c r="L26" s="16">
        <v>0</v>
      </c>
      <c r="M26" s="16">
        <f t="shared" si="2"/>
        <v>96316.94</v>
      </c>
      <c r="N26" s="16">
        <f t="shared" si="3"/>
        <v>1067.7899999999936</v>
      </c>
      <c r="O26" s="2">
        <v>291</v>
      </c>
    </row>
    <row r="27" spans="1:15" ht="11.25" hidden="1" outlineLevel="2">
      <c r="A27" s="12" t="s">
        <v>16</v>
      </c>
      <c r="B27" s="2" t="s">
        <v>67</v>
      </c>
      <c r="C27" s="12" t="s">
        <v>68</v>
      </c>
      <c r="D27" s="16">
        <v>19405.12</v>
      </c>
      <c r="E27" s="16">
        <v>72445.06</v>
      </c>
      <c r="F27" s="16">
        <f t="shared" si="0"/>
        <v>91850.18</v>
      </c>
      <c r="G27" s="16">
        <v>0</v>
      </c>
      <c r="H27" s="16">
        <v>16790</v>
      </c>
      <c r="I27" s="16">
        <v>0</v>
      </c>
      <c r="J27" s="16">
        <f t="shared" si="1"/>
        <v>108640.18</v>
      </c>
      <c r="K27" s="16">
        <v>20961.39</v>
      </c>
      <c r="L27" s="16">
        <v>69751.64</v>
      </c>
      <c r="M27" s="16">
        <f t="shared" si="2"/>
        <v>90713.03</v>
      </c>
      <c r="N27" s="16">
        <f t="shared" si="3"/>
        <v>17927.149999999994</v>
      </c>
      <c r="O27" s="2">
        <v>293</v>
      </c>
    </row>
    <row r="28" spans="1:15" ht="11.25" hidden="1" outlineLevel="2">
      <c r="A28" s="12" t="s">
        <v>16</v>
      </c>
      <c r="B28" s="2" t="s">
        <v>69</v>
      </c>
      <c r="C28" s="12" t="s">
        <v>70</v>
      </c>
      <c r="D28" s="16">
        <v>0</v>
      </c>
      <c r="E28" s="16">
        <v>0</v>
      </c>
      <c r="F28" s="16">
        <f t="shared" si="0"/>
        <v>0</v>
      </c>
      <c r="G28" s="16">
        <v>0</v>
      </c>
      <c r="H28" s="16">
        <v>0</v>
      </c>
      <c r="I28" s="16">
        <v>0</v>
      </c>
      <c r="J28" s="16">
        <f t="shared" si="1"/>
        <v>0</v>
      </c>
      <c r="K28" s="16">
        <v>0</v>
      </c>
      <c r="L28" s="16">
        <v>0</v>
      </c>
      <c r="M28" s="16">
        <f t="shared" si="2"/>
        <v>0</v>
      </c>
      <c r="N28" s="16">
        <f t="shared" si="3"/>
        <v>0</v>
      </c>
      <c r="O28" s="2">
        <v>301</v>
      </c>
    </row>
    <row r="29" spans="1:15" ht="11.25" hidden="1" outlineLevel="2">
      <c r="A29" s="12" t="s">
        <v>16</v>
      </c>
      <c r="B29" s="2" t="s">
        <v>71</v>
      </c>
      <c r="C29" s="12" t="s">
        <v>72</v>
      </c>
      <c r="D29" s="16">
        <v>27618.72</v>
      </c>
      <c r="E29" s="16">
        <v>0</v>
      </c>
      <c r="F29" s="16">
        <f t="shared" si="0"/>
        <v>27618.72</v>
      </c>
      <c r="G29" s="16">
        <v>0</v>
      </c>
      <c r="H29" s="16">
        <v>0</v>
      </c>
      <c r="I29" s="16">
        <v>0</v>
      </c>
      <c r="J29" s="16">
        <f t="shared" si="1"/>
        <v>27618.72</v>
      </c>
      <c r="K29" s="16">
        <v>27618.72</v>
      </c>
      <c r="L29" s="16">
        <v>0</v>
      </c>
      <c r="M29" s="16">
        <f t="shared" si="2"/>
        <v>27618.72</v>
      </c>
      <c r="N29" s="16">
        <f t="shared" si="3"/>
        <v>0</v>
      </c>
      <c r="O29" s="2">
        <v>302</v>
      </c>
    </row>
    <row r="30" spans="1:15" ht="11.25" hidden="1" outlineLevel="2">
      <c r="A30" s="12" t="s">
        <v>16</v>
      </c>
      <c r="B30" s="2" t="s">
        <v>73</v>
      </c>
      <c r="C30" s="12" t="s">
        <v>74</v>
      </c>
      <c r="D30" s="16">
        <v>31750.03</v>
      </c>
      <c r="E30" s="16">
        <v>10529.1</v>
      </c>
      <c r="F30" s="16">
        <f t="shared" si="0"/>
        <v>42279.13</v>
      </c>
      <c r="G30" s="16">
        <v>0</v>
      </c>
      <c r="H30" s="16">
        <v>0</v>
      </c>
      <c r="I30" s="16">
        <v>0</v>
      </c>
      <c r="J30" s="16">
        <f t="shared" si="1"/>
        <v>42279.13</v>
      </c>
      <c r="K30" s="16">
        <v>31689.47</v>
      </c>
      <c r="L30" s="16">
        <v>10589.66</v>
      </c>
      <c r="M30" s="16">
        <f t="shared" si="2"/>
        <v>42279.130000000005</v>
      </c>
      <c r="N30" s="16">
        <f t="shared" si="3"/>
        <v>0</v>
      </c>
      <c r="O30" s="2">
        <v>303</v>
      </c>
    </row>
    <row r="31" spans="1:15" ht="11.25" hidden="1" outlineLevel="2">
      <c r="A31" s="12" t="s">
        <v>16</v>
      </c>
      <c r="B31" s="2" t="s">
        <v>75</v>
      </c>
      <c r="C31" s="12" t="s">
        <v>76</v>
      </c>
      <c r="D31" s="16">
        <v>5117</v>
      </c>
      <c r="E31" s="16">
        <v>30000</v>
      </c>
      <c r="F31" s="16">
        <f t="shared" si="0"/>
        <v>35117</v>
      </c>
      <c r="G31" s="16">
        <v>0</v>
      </c>
      <c r="H31" s="16">
        <v>8516</v>
      </c>
      <c r="I31" s="16">
        <v>12039</v>
      </c>
      <c r="J31" s="16">
        <f t="shared" si="1"/>
        <v>55672</v>
      </c>
      <c r="K31" s="16">
        <v>0</v>
      </c>
      <c r="L31" s="16">
        <v>42039</v>
      </c>
      <c r="M31" s="16">
        <f t="shared" si="2"/>
        <v>42039</v>
      </c>
      <c r="N31" s="16">
        <f t="shared" si="3"/>
        <v>13633</v>
      </c>
      <c r="O31" s="2">
        <v>305</v>
      </c>
    </row>
    <row r="32" spans="1:15" ht="11.25" hidden="1" outlineLevel="2">
      <c r="A32" s="12" t="s">
        <v>16</v>
      </c>
      <c r="B32" s="2" t="s">
        <v>77</v>
      </c>
      <c r="C32" s="12" t="s">
        <v>78</v>
      </c>
      <c r="D32" s="16">
        <v>16500</v>
      </c>
      <c r="E32" s="16">
        <v>0</v>
      </c>
      <c r="F32" s="16">
        <f t="shared" si="0"/>
        <v>16500</v>
      </c>
      <c r="G32" s="16">
        <v>0</v>
      </c>
      <c r="H32" s="16">
        <v>0</v>
      </c>
      <c r="I32" s="16">
        <v>0</v>
      </c>
      <c r="J32" s="16">
        <f t="shared" si="1"/>
        <v>16500</v>
      </c>
      <c r="K32" s="16">
        <f>9900+6600</f>
        <v>16500</v>
      </c>
      <c r="L32" s="16">
        <v>0</v>
      </c>
      <c r="M32" s="16">
        <f t="shared" si="2"/>
        <v>16500</v>
      </c>
      <c r="N32" s="16">
        <f t="shared" si="3"/>
        <v>0</v>
      </c>
      <c r="O32" s="2">
        <v>323</v>
      </c>
    </row>
    <row r="33" spans="1:15" ht="11.25" hidden="1" outlineLevel="2">
      <c r="A33" s="12" t="s">
        <v>16</v>
      </c>
      <c r="B33" s="2" t="s">
        <v>79</v>
      </c>
      <c r="C33" s="12" t="s">
        <v>80</v>
      </c>
      <c r="D33" s="16">
        <v>0</v>
      </c>
      <c r="E33" s="16">
        <v>0</v>
      </c>
      <c r="F33" s="16">
        <f t="shared" si="0"/>
        <v>0</v>
      </c>
      <c r="G33" s="16">
        <v>0</v>
      </c>
      <c r="H33" s="16">
        <v>240000</v>
      </c>
      <c r="I33" s="16">
        <v>0</v>
      </c>
      <c r="J33" s="16">
        <f t="shared" si="1"/>
        <v>240000</v>
      </c>
      <c r="K33" s="16">
        <v>240000</v>
      </c>
      <c r="L33" s="16">
        <v>0</v>
      </c>
      <c r="M33" s="16">
        <f t="shared" si="2"/>
        <v>240000</v>
      </c>
      <c r="N33" s="16">
        <f t="shared" si="3"/>
        <v>0</v>
      </c>
      <c r="O33" s="2">
        <v>332</v>
      </c>
    </row>
    <row r="34" spans="1:15" ht="11.25" hidden="1" outlineLevel="2">
      <c r="A34" s="12" t="s">
        <v>16</v>
      </c>
      <c r="B34" s="2" t="s">
        <v>81</v>
      </c>
      <c r="C34" s="12" t="s">
        <v>82</v>
      </c>
      <c r="D34" s="16">
        <v>0</v>
      </c>
      <c r="E34" s="16">
        <v>0</v>
      </c>
      <c r="F34" s="16">
        <f t="shared" si="0"/>
        <v>0</v>
      </c>
      <c r="G34" s="16">
        <v>0</v>
      </c>
      <c r="H34" s="16">
        <v>240000</v>
      </c>
      <c r="I34" s="16">
        <v>0</v>
      </c>
      <c r="J34" s="16">
        <f t="shared" si="1"/>
        <v>240000</v>
      </c>
      <c r="K34" s="16">
        <v>240000</v>
      </c>
      <c r="L34" s="16">
        <v>0</v>
      </c>
      <c r="M34" s="16">
        <f t="shared" si="2"/>
        <v>240000</v>
      </c>
      <c r="N34" s="16">
        <f t="shared" si="3"/>
        <v>0</v>
      </c>
      <c r="O34" s="2">
        <v>333</v>
      </c>
    </row>
    <row r="35" spans="1:15" ht="11.25" hidden="1" outlineLevel="2">
      <c r="A35" s="12" t="s">
        <v>16</v>
      </c>
      <c r="B35" s="2" t="s">
        <v>83</v>
      </c>
      <c r="C35" s="12" t="s">
        <v>84</v>
      </c>
      <c r="D35" s="16">
        <v>0</v>
      </c>
      <c r="E35" s="16">
        <v>0</v>
      </c>
      <c r="F35" s="16">
        <f t="shared" si="0"/>
        <v>0</v>
      </c>
      <c r="G35" s="16">
        <v>0</v>
      </c>
      <c r="H35" s="16">
        <v>298647</v>
      </c>
      <c r="I35" s="16">
        <v>100000</v>
      </c>
      <c r="J35" s="16">
        <f t="shared" si="1"/>
        <v>398647</v>
      </c>
      <c r="K35" s="16">
        <v>283481.34</v>
      </c>
      <c r="L35" s="16">
        <v>23621</v>
      </c>
      <c r="M35" s="16">
        <f t="shared" si="2"/>
        <v>307102.34</v>
      </c>
      <c r="N35" s="16">
        <f t="shared" si="3"/>
        <v>91544.65999999997</v>
      </c>
      <c r="O35" s="2">
        <v>331</v>
      </c>
    </row>
    <row r="36" spans="1:15" ht="11.25" hidden="1" outlineLevel="2">
      <c r="A36" s="12" t="s">
        <v>16</v>
      </c>
      <c r="B36" s="2" t="s">
        <v>85</v>
      </c>
      <c r="C36" s="12" t="s">
        <v>86</v>
      </c>
      <c r="D36" s="16">
        <v>0</v>
      </c>
      <c r="E36" s="16">
        <v>0</v>
      </c>
      <c r="F36" s="16">
        <f t="shared" si="0"/>
        <v>0</v>
      </c>
      <c r="G36" s="16">
        <v>0</v>
      </c>
      <c r="H36" s="16">
        <v>371467</v>
      </c>
      <c r="I36" s="16">
        <v>78500</v>
      </c>
      <c r="J36" s="16">
        <f t="shared" si="1"/>
        <v>449967</v>
      </c>
      <c r="K36" s="16">
        <v>381114</v>
      </c>
      <c r="L36" s="16">
        <v>68820.89</v>
      </c>
      <c r="M36" s="16">
        <f t="shared" si="2"/>
        <v>449934.89</v>
      </c>
      <c r="N36" s="16">
        <f t="shared" si="3"/>
        <v>32.10999999998603</v>
      </c>
      <c r="O36" s="2">
        <v>325</v>
      </c>
    </row>
    <row r="37" spans="1:15" ht="11.25" hidden="1" outlineLevel="2">
      <c r="A37" s="12" t="s">
        <v>16</v>
      </c>
      <c r="B37" s="2" t="s">
        <v>87</v>
      </c>
      <c r="C37" s="12" t="s">
        <v>88</v>
      </c>
      <c r="D37" s="16">
        <v>0</v>
      </c>
      <c r="E37" s="16">
        <v>0</v>
      </c>
      <c r="F37" s="16">
        <f t="shared" si="0"/>
        <v>0</v>
      </c>
      <c r="G37" s="16">
        <v>0</v>
      </c>
      <c r="H37" s="16">
        <v>114922.93</v>
      </c>
      <c r="I37" s="16">
        <v>29998.9</v>
      </c>
      <c r="J37" s="16">
        <f t="shared" si="1"/>
        <v>144921.83</v>
      </c>
      <c r="K37" s="16">
        <v>114922.93</v>
      </c>
      <c r="L37" s="16">
        <v>29998.9</v>
      </c>
      <c r="M37" s="16">
        <f t="shared" si="2"/>
        <v>144921.83</v>
      </c>
      <c r="N37" s="16">
        <f t="shared" si="3"/>
        <v>0</v>
      </c>
      <c r="O37" s="2">
        <v>326</v>
      </c>
    </row>
    <row r="38" spans="1:15" ht="11.25" hidden="1" outlineLevel="2">
      <c r="A38" s="12" t="s">
        <v>16</v>
      </c>
      <c r="B38" s="2" t="s">
        <v>89</v>
      </c>
      <c r="C38" s="12" t="s">
        <v>90</v>
      </c>
      <c r="D38" s="16">
        <v>0</v>
      </c>
      <c r="E38" s="16">
        <v>0</v>
      </c>
      <c r="F38" s="16">
        <f t="shared" si="0"/>
        <v>0</v>
      </c>
      <c r="G38" s="16">
        <v>0</v>
      </c>
      <c r="H38" s="16">
        <v>0</v>
      </c>
      <c r="I38" s="16">
        <v>0</v>
      </c>
      <c r="J38" s="16">
        <f t="shared" si="1"/>
        <v>0</v>
      </c>
      <c r="K38" s="16">
        <v>0</v>
      </c>
      <c r="L38" s="16">
        <v>0</v>
      </c>
      <c r="M38" s="16">
        <f t="shared" si="2"/>
        <v>0</v>
      </c>
      <c r="N38" s="16">
        <f t="shared" si="3"/>
        <v>0</v>
      </c>
      <c r="O38" s="2">
        <v>327</v>
      </c>
    </row>
    <row r="39" spans="1:15" ht="11.25" hidden="1" outlineLevel="2">
      <c r="A39" s="12" t="s">
        <v>16</v>
      </c>
      <c r="B39" s="2" t="s">
        <v>91</v>
      </c>
      <c r="C39" s="12" t="s">
        <v>92</v>
      </c>
      <c r="D39" s="16">
        <v>0</v>
      </c>
      <c r="E39" s="16">
        <v>0</v>
      </c>
      <c r="F39" s="16">
        <f t="shared" si="0"/>
        <v>0</v>
      </c>
      <c r="G39" s="16">
        <v>0</v>
      </c>
      <c r="H39" s="16">
        <v>382463.59</v>
      </c>
      <c r="I39" s="16">
        <v>56000</v>
      </c>
      <c r="J39" s="16">
        <f t="shared" si="1"/>
        <v>438463.59</v>
      </c>
      <c r="K39" s="16">
        <v>360548.01</v>
      </c>
      <c r="L39" s="16">
        <v>35898</v>
      </c>
      <c r="M39" s="16">
        <f t="shared" si="2"/>
        <v>396446.01</v>
      </c>
      <c r="N39" s="16">
        <f t="shared" si="3"/>
        <v>42017.580000000016</v>
      </c>
      <c r="O39" s="2">
        <v>328</v>
      </c>
    </row>
    <row r="40" spans="1:15" ht="11.25" hidden="1" outlineLevel="2">
      <c r="A40" s="12" t="s">
        <v>16</v>
      </c>
      <c r="B40" s="2" t="s">
        <v>93</v>
      </c>
      <c r="C40" s="12" t="s">
        <v>94</v>
      </c>
      <c r="D40" s="16">
        <v>0</v>
      </c>
      <c r="E40" s="16">
        <v>0</v>
      </c>
      <c r="F40" s="16">
        <f t="shared" si="0"/>
        <v>0</v>
      </c>
      <c r="G40" s="16">
        <v>0</v>
      </c>
      <c r="H40" s="16">
        <v>404400.2</v>
      </c>
      <c r="I40" s="16">
        <v>0</v>
      </c>
      <c r="J40" s="16">
        <f t="shared" si="1"/>
        <v>404400.2</v>
      </c>
      <c r="K40" s="16">
        <v>404400.2</v>
      </c>
      <c r="L40" s="16">
        <v>0</v>
      </c>
      <c r="M40" s="16">
        <f t="shared" si="2"/>
        <v>404400.2</v>
      </c>
      <c r="N40" s="16">
        <f t="shared" si="3"/>
        <v>0</v>
      </c>
      <c r="O40" s="2">
        <v>329</v>
      </c>
    </row>
    <row r="41" spans="1:15" ht="11.25" hidden="1" outlineLevel="2">
      <c r="A41" s="12" t="s">
        <v>16</v>
      </c>
      <c r="B41" s="2" t="s">
        <v>95</v>
      </c>
      <c r="C41" s="12" t="s">
        <v>96</v>
      </c>
      <c r="D41" s="16">
        <v>0</v>
      </c>
      <c r="E41" s="16">
        <v>0</v>
      </c>
      <c r="F41" s="16">
        <f t="shared" si="0"/>
        <v>0</v>
      </c>
      <c r="G41" s="16">
        <v>0</v>
      </c>
      <c r="H41" s="16">
        <v>428647</v>
      </c>
      <c r="I41" s="16">
        <v>0</v>
      </c>
      <c r="J41" s="16">
        <f t="shared" si="1"/>
        <v>428647</v>
      </c>
      <c r="K41" s="16">
        <v>366996.42</v>
      </c>
      <c r="L41" s="16">
        <v>0</v>
      </c>
      <c r="M41" s="16">
        <f t="shared" si="2"/>
        <v>366996.42</v>
      </c>
      <c r="N41" s="16">
        <f t="shared" si="3"/>
        <v>61650.580000000016</v>
      </c>
      <c r="O41" s="2">
        <v>330</v>
      </c>
    </row>
    <row r="42" spans="1:15" ht="11.25" hidden="1" outlineLevel="2">
      <c r="A42" s="12" t="s">
        <v>16</v>
      </c>
      <c r="B42" s="2" t="s">
        <v>97</v>
      </c>
      <c r="C42" s="12" t="s">
        <v>98</v>
      </c>
      <c r="D42" s="16">
        <v>0</v>
      </c>
      <c r="E42" s="16">
        <v>0</v>
      </c>
      <c r="F42" s="16">
        <f t="shared" si="0"/>
        <v>0</v>
      </c>
      <c r="G42" s="16">
        <v>0</v>
      </c>
      <c r="H42" s="16">
        <v>326647</v>
      </c>
      <c r="I42" s="16">
        <v>72000</v>
      </c>
      <c r="J42" s="16">
        <f t="shared" si="1"/>
        <v>398647</v>
      </c>
      <c r="K42" s="16">
        <v>286725.17</v>
      </c>
      <c r="L42" s="16">
        <v>50488.05</v>
      </c>
      <c r="M42" s="16">
        <f t="shared" si="2"/>
        <v>337213.22</v>
      </c>
      <c r="N42" s="16">
        <f t="shared" si="3"/>
        <v>61433.78000000003</v>
      </c>
      <c r="O42" s="2">
        <v>337</v>
      </c>
    </row>
    <row r="43" spans="1:15" ht="11.25" hidden="1" outlineLevel="2">
      <c r="A43" s="12" t="s">
        <v>16</v>
      </c>
      <c r="B43" s="2" t="s">
        <v>99</v>
      </c>
      <c r="C43" s="12" t="s">
        <v>100</v>
      </c>
      <c r="D43" s="16">
        <v>0</v>
      </c>
      <c r="E43" s="16">
        <v>0</v>
      </c>
      <c r="F43" s="16">
        <f t="shared" si="0"/>
        <v>0</v>
      </c>
      <c r="G43" s="16">
        <v>0</v>
      </c>
      <c r="H43" s="16">
        <v>276000</v>
      </c>
      <c r="I43" s="16">
        <v>0</v>
      </c>
      <c r="J43" s="16">
        <f t="shared" si="1"/>
        <v>276000</v>
      </c>
      <c r="K43" s="16">
        <v>230000</v>
      </c>
      <c r="L43" s="16">
        <v>0</v>
      </c>
      <c r="M43" s="16">
        <f t="shared" si="2"/>
        <v>230000</v>
      </c>
      <c r="N43" s="16">
        <f t="shared" si="3"/>
        <v>46000</v>
      </c>
      <c r="O43" s="2">
        <v>339</v>
      </c>
    </row>
    <row r="44" spans="1:15" ht="11.25" hidden="1" outlineLevel="2">
      <c r="A44" s="12" t="s">
        <v>16</v>
      </c>
      <c r="B44" s="2" t="s">
        <v>101</v>
      </c>
      <c r="C44" s="12" t="s">
        <v>102</v>
      </c>
      <c r="D44" s="16">
        <v>0</v>
      </c>
      <c r="E44" s="16">
        <v>0</v>
      </c>
      <c r="F44" s="16">
        <f t="shared" si="0"/>
        <v>0</v>
      </c>
      <c r="G44" s="16">
        <v>0</v>
      </c>
      <c r="H44" s="16">
        <v>276000</v>
      </c>
      <c r="I44" s="16">
        <v>0</v>
      </c>
      <c r="J44" s="16">
        <f t="shared" si="1"/>
        <v>276000</v>
      </c>
      <c r="K44" s="16">
        <v>230000</v>
      </c>
      <c r="L44" s="16">
        <v>0</v>
      </c>
      <c r="M44" s="16">
        <f t="shared" si="2"/>
        <v>230000</v>
      </c>
      <c r="N44" s="16">
        <f t="shared" si="3"/>
        <v>46000</v>
      </c>
      <c r="O44" s="2">
        <v>340</v>
      </c>
    </row>
    <row r="45" spans="1:15" ht="11.25" hidden="1" outlineLevel="2">
      <c r="A45" s="12" t="s">
        <v>16</v>
      </c>
      <c r="B45" s="2" t="s">
        <v>103</v>
      </c>
      <c r="C45" s="12" t="s">
        <v>104</v>
      </c>
      <c r="D45" s="16">
        <v>0</v>
      </c>
      <c r="E45" s="16">
        <v>0</v>
      </c>
      <c r="F45" s="16">
        <f t="shared" si="0"/>
        <v>0</v>
      </c>
      <c r="G45" s="16">
        <v>0</v>
      </c>
      <c r="H45" s="16">
        <v>276000</v>
      </c>
      <c r="I45" s="16">
        <v>0</v>
      </c>
      <c r="J45" s="16">
        <f t="shared" si="1"/>
        <v>276000</v>
      </c>
      <c r="K45" s="16">
        <v>230000</v>
      </c>
      <c r="L45" s="16">
        <v>0</v>
      </c>
      <c r="M45" s="16">
        <f t="shared" si="2"/>
        <v>230000</v>
      </c>
      <c r="N45" s="16">
        <f t="shared" si="3"/>
        <v>46000</v>
      </c>
      <c r="O45" s="2">
        <v>341</v>
      </c>
    </row>
    <row r="46" spans="1:15" ht="11.25" hidden="1" outlineLevel="2">
      <c r="A46" s="12" t="s">
        <v>16</v>
      </c>
      <c r="B46" s="2" t="s">
        <v>105</v>
      </c>
      <c r="C46" s="12" t="s">
        <v>106</v>
      </c>
      <c r="D46" s="16">
        <v>0</v>
      </c>
      <c r="E46" s="16">
        <v>0</v>
      </c>
      <c r="F46" s="16">
        <f t="shared" si="0"/>
        <v>0</v>
      </c>
      <c r="G46" s="16">
        <v>0</v>
      </c>
      <c r="H46" s="16">
        <v>276000</v>
      </c>
      <c r="I46" s="16">
        <v>0</v>
      </c>
      <c r="J46" s="16">
        <f t="shared" si="1"/>
        <v>276000</v>
      </c>
      <c r="K46" s="16">
        <v>230000</v>
      </c>
      <c r="L46" s="16">
        <v>0</v>
      </c>
      <c r="M46" s="16">
        <f t="shared" si="2"/>
        <v>230000</v>
      </c>
      <c r="N46" s="16">
        <f t="shared" si="3"/>
        <v>46000</v>
      </c>
      <c r="O46" s="2">
        <v>342</v>
      </c>
    </row>
    <row r="47" spans="1:15" ht="11.25" hidden="1" outlineLevel="2">
      <c r="A47" s="12" t="s">
        <v>16</v>
      </c>
      <c r="B47" s="2" t="s">
        <v>107</v>
      </c>
      <c r="C47" s="12" t="s">
        <v>108</v>
      </c>
      <c r="D47" s="16">
        <v>0</v>
      </c>
      <c r="E47" s="16">
        <v>0</v>
      </c>
      <c r="F47" s="16">
        <f t="shared" si="0"/>
        <v>0</v>
      </c>
      <c r="G47" s="16">
        <v>0</v>
      </c>
      <c r="H47" s="16">
        <v>276000</v>
      </c>
      <c r="I47" s="16">
        <v>0</v>
      </c>
      <c r="J47" s="16">
        <f t="shared" si="1"/>
        <v>276000</v>
      </c>
      <c r="K47" s="16">
        <v>230000</v>
      </c>
      <c r="L47" s="16">
        <v>0</v>
      </c>
      <c r="M47" s="16">
        <f t="shared" si="2"/>
        <v>230000</v>
      </c>
      <c r="N47" s="16">
        <f t="shared" si="3"/>
        <v>46000</v>
      </c>
      <c r="O47" s="2">
        <v>343</v>
      </c>
    </row>
    <row r="48" spans="1:15" ht="11.25" hidden="1" outlineLevel="2">
      <c r="A48" s="12" t="s">
        <v>16</v>
      </c>
      <c r="B48" s="2" t="s">
        <v>109</v>
      </c>
      <c r="C48" s="12" t="s">
        <v>110</v>
      </c>
      <c r="D48" s="16">
        <v>0</v>
      </c>
      <c r="E48" s="16">
        <v>0</v>
      </c>
      <c r="F48" s="16">
        <f t="shared" si="0"/>
        <v>0</v>
      </c>
      <c r="G48" s="16">
        <v>0</v>
      </c>
      <c r="H48" s="16">
        <v>276000</v>
      </c>
      <c r="I48" s="16">
        <v>0</v>
      </c>
      <c r="J48" s="16">
        <f t="shared" si="1"/>
        <v>276000</v>
      </c>
      <c r="K48" s="16">
        <v>230000</v>
      </c>
      <c r="L48" s="16">
        <v>0</v>
      </c>
      <c r="M48" s="16">
        <f t="shared" si="2"/>
        <v>230000</v>
      </c>
      <c r="N48" s="16">
        <f t="shared" si="3"/>
        <v>46000</v>
      </c>
      <c r="O48" s="2">
        <v>344</v>
      </c>
    </row>
    <row r="49" spans="1:15" ht="11.25" hidden="1" outlineLevel="2">
      <c r="A49" s="12" t="s">
        <v>16</v>
      </c>
      <c r="B49" s="2" t="s">
        <v>111</v>
      </c>
      <c r="C49" s="12" t="s">
        <v>112</v>
      </c>
      <c r="D49" s="16">
        <v>0</v>
      </c>
      <c r="E49" s="16">
        <v>0</v>
      </c>
      <c r="F49" s="16">
        <f t="shared" si="0"/>
        <v>0</v>
      </c>
      <c r="G49" s="16">
        <v>0</v>
      </c>
      <c r="H49" s="16">
        <v>240000</v>
      </c>
      <c r="I49" s="16">
        <v>0</v>
      </c>
      <c r="J49" s="16">
        <f t="shared" si="1"/>
        <v>240000</v>
      </c>
      <c r="K49" s="16">
        <v>200000</v>
      </c>
      <c r="L49" s="16">
        <v>0</v>
      </c>
      <c r="M49" s="16">
        <f t="shared" si="2"/>
        <v>200000</v>
      </c>
      <c r="N49" s="16">
        <f t="shared" si="3"/>
        <v>40000</v>
      </c>
      <c r="O49" s="2">
        <v>345</v>
      </c>
    </row>
    <row r="50" spans="1:15" ht="11.25" hidden="1" outlineLevel="2">
      <c r="A50" s="12" t="s">
        <v>16</v>
      </c>
      <c r="B50" s="2" t="s">
        <v>113</v>
      </c>
      <c r="C50" s="12" t="s">
        <v>114</v>
      </c>
      <c r="D50" s="16">
        <v>0</v>
      </c>
      <c r="E50" s="16">
        <v>0</v>
      </c>
      <c r="F50" s="16">
        <f t="shared" si="0"/>
        <v>0</v>
      </c>
      <c r="G50" s="16">
        <v>0</v>
      </c>
      <c r="H50" s="16">
        <v>240000</v>
      </c>
      <c r="I50" s="16">
        <v>0</v>
      </c>
      <c r="J50" s="16">
        <f t="shared" si="1"/>
        <v>240000</v>
      </c>
      <c r="K50" s="16">
        <v>100000</v>
      </c>
      <c r="L50" s="16">
        <v>0</v>
      </c>
      <c r="M50" s="16">
        <f t="shared" si="2"/>
        <v>100000</v>
      </c>
      <c r="N50" s="16">
        <f t="shared" si="3"/>
        <v>140000</v>
      </c>
      <c r="O50" s="2">
        <v>349</v>
      </c>
    </row>
    <row r="51" spans="1:15" ht="11.25" hidden="1" outlineLevel="2">
      <c r="A51" s="12" t="s">
        <v>16</v>
      </c>
      <c r="B51" s="2" t="s">
        <v>115</v>
      </c>
      <c r="C51" s="12" t="s">
        <v>116</v>
      </c>
      <c r="D51" s="16">
        <v>0</v>
      </c>
      <c r="E51" s="16">
        <v>0</v>
      </c>
      <c r="F51" s="16">
        <f t="shared" si="0"/>
        <v>0</v>
      </c>
      <c r="G51" s="16">
        <v>0</v>
      </c>
      <c r="H51" s="16">
        <v>240000</v>
      </c>
      <c r="I51" s="16">
        <v>0</v>
      </c>
      <c r="J51" s="16">
        <f t="shared" si="1"/>
        <v>240000</v>
      </c>
      <c r="K51" s="16">
        <v>100000</v>
      </c>
      <c r="L51" s="16">
        <v>0</v>
      </c>
      <c r="M51" s="16">
        <f t="shared" si="2"/>
        <v>100000</v>
      </c>
      <c r="N51" s="16">
        <f t="shared" si="3"/>
        <v>140000</v>
      </c>
      <c r="O51" s="2">
        <v>350</v>
      </c>
    </row>
    <row r="52" spans="1:15" ht="11.25" hidden="1" outlineLevel="2">
      <c r="A52" s="12" t="s">
        <v>16</v>
      </c>
      <c r="B52" s="2" t="s">
        <v>117</v>
      </c>
      <c r="C52" s="12" t="s">
        <v>118</v>
      </c>
      <c r="D52" s="16">
        <v>0</v>
      </c>
      <c r="E52" s="16">
        <v>0</v>
      </c>
      <c r="F52" s="16">
        <f t="shared" si="0"/>
        <v>0</v>
      </c>
      <c r="G52" s="16">
        <v>0</v>
      </c>
      <c r="H52" s="16">
        <v>240000</v>
      </c>
      <c r="I52" s="16">
        <v>0</v>
      </c>
      <c r="J52" s="16">
        <f t="shared" si="1"/>
        <v>240000</v>
      </c>
      <c r="K52" s="16">
        <v>100000</v>
      </c>
      <c r="L52" s="16">
        <v>0</v>
      </c>
      <c r="M52" s="16">
        <f t="shared" si="2"/>
        <v>100000</v>
      </c>
      <c r="N52" s="16">
        <f t="shared" si="3"/>
        <v>140000</v>
      </c>
      <c r="O52" s="2">
        <v>351</v>
      </c>
    </row>
    <row r="53" spans="1:15" ht="11.25" hidden="1" outlineLevel="2">
      <c r="A53" s="12" t="s">
        <v>16</v>
      </c>
      <c r="B53" s="2" t="s">
        <v>119</v>
      </c>
      <c r="C53" s="12" t="s">
        <v>120</v>
      </c>
      <c r="D53" s="16">
        <v>0</v>
      </c>
      <c r="E53" s="16">
        <v>0</v>
      </c>
      <c r="F53" s="16">
        <f t="shared" si="0"/>
        <v>0</v>
      </c>
      <c r="G53" s="16">
        <v>0</v>
      </c>
      <c r="H53" s="16">
        <v>276000</v>
      </c>
      <c r="I53" s="16">
        <v>0</v>
      </c>
      <c r="J53" s="16">
        <f t="shared" si="1"/>
        <v>276000</v>
      </c>
      <c r="K53" s="16">
        <v>115000</v>
      </c>
      <c r="L53" s="16">
        <v>0</v>
      </c>
      <c r="M53" s="16">
        <f t="shared" si="2"/>
        <v>115000</v>
      </c>
      <c r="N53" s="16">
        <f t="shared" si="3"/>
        <v>161000</v>
      </c>
      <c r="O53" s="2">
        <v>352</v>
      </c>
    </row>
    <row r="54" spans="1:15" ht="11.25" hidden="1" outlineLevel="2">
      <c r="A54" s="12" t="s">
        <v>16</v>
      </c>
      <c r="B54" s="2" t="s">
        <v>121</v>
      </c>
      <c r="C54" s="12" t="s">
        <v>122</v>
      </c>
      <c r="D54" s="16">
        <v>0</v>
      </c>
      <c r="E54" s="16">
        <v>0</v>
      </c>
      <c r="F54" s="16">
        <f t="shared" si="0"/>
        <v>0</v>
      </c>
      <c r="G54" s="16">
        <v>0</v>
      </c>
      <c r="H54" s="16">
        <v>240000</v>
      </c>
      <c r="I54" s="16">
        <v>0</v>
      </c>
      <c r="J54" s="16">
        <f t="shared" si="1"/>
        <v>240000</v>
      </c>
      <c r="K54" s="16">
        <v>160000</v>
      </c>
      <c r="L54" s="16">
        <v>0</v>
      </c>
      <c r="M54" s="16">
        <f t="shared" si="2"/>
        <v>160000</v>
      </c>
      <c r="N54" s="16">
        <f t="shared" si="3"/>
        <v>80000</v>
      </c>
      <c r="O54" s="2">
        <v>348</v>
      </c>
    </row>
    <row r="55" spans="1:15" ht="11.25" hidden="1" outlineLevel="2">
      <c r="A55" s="12" t="s">
        <v>16</v>
      </c>
      <c r="B55" s="2" t="s">
        <v>123</v>
      </c>
      <c r="C55" s="12" t="s">
        <v>124</v>
      </c>
      <c r="D55" s="16">
        <v>0</v>
      </c>
      <c r="E55" s="16">
        <v>0</v>
      </c>
      <c r="F55" s="16">
        <f t="shared" si="0"/>
        <v>0</v>
      </c>
      <c r="G55" s="16">
        <v>0</v>
      </c>
      <c r="H55" s="16">
        <v>379333</v>
      </c>
      <c r="I55" s="16">
        <v>69893</v>
      </c>
      <c r="J55" s="16">
        <f t="shared" si="1"/>
        <v>449226</v>
      </c>
      <c r="K55" s="16">
        <v>113940.97</v>
      </c>
      <c r="L55" s="16">
        <v>0</v>
      </c>
      <c r="M55" s="16">
        <f t="shared" si="2"/>
        <v>113940.97</v>
      </c>
      <c r="N55" s="16">
        <f t="shared" si="3"/>
        <v>335285.03</v>
      </c>
      <c r="O55" s="2">
        <v>360</v>
      </c>
    </row>
    <row r="56" spans="1:15" ht="11.25" hidden="1" outlineLevel="2">
      <c r="A56" s="12" t="s">
        <v>16</v>
      </c>
      <c r="B56" s="2" t="s">
        <v>125</v>
      </c>
      <c r="C56" s="12" t="s">
        <v>126</v>
      </c>
      <c r="D56" s="16">
        <v>0</v>
      </c>
      <c r="E56" s="16">
        <v>0</v>
      </c>
      <c r="F56" s="16">
        <f t="shared" si="0"/>
        <v>0</v>
      </c>
      <c r="G56" s="16">
        <v>0</v>
      </c>
      <c r="H56" s="16">
        <v>240000</v>
      </c>
      <c r="I56" s="16">
        <v>0</v>
      </c>
      <c r="J56" s="16">
        <f t="shared" si="1"/>
        <v>240000</v>
      </c>
      <c r="K56" s="16">
        <v>80000</v>
      </c>
      <c r="L56" s="16">
        <v>0</v>
      </c>
      <c r="M56" s="16">
        <f t="shared" si="2"/>
        <v>80000</v>
      </c>
      <c r="N56" s="16">
        <f t="shared" si="3"/>
        <v>160000</v>
      </c>
      <c r="O56" s="2">
        <v>361</v>
      </c>
    </row>
    <row r="57" spans="1:15" ht="11.25" hidden="1" outlineLevel="2">
      <c r="A57" s="12" t="s">
        <v>16</v>
      </c>
      <c r="B57" s="2" t="s">
        <v>127</v>
      </c>
      <c r="C57" s="12" t="s">
        <v>128</v>
      </c>
      <c r="D57" s="16">
        <v>0</v>
      </c>
      <c r="E57" s="16">
        <v>0</v>
      </c>
      <c r="F57" s="16">
        <f t="shared" si="0"/>
        <v>0</v>
      </c>
      <c r="G57" s="16">
        <v>0</v>
      </c>
      <c r="H57" s="16">
        <v>780000</v>
      </c>
      <c r="I57" s="16">
        <v>2000000</v>
      </c>
      <c r="J57" s="16">
        <f t="shared" si="1"/>
        <v>2780000</v>
      </c>
      <c r="K57" s="16">
        <v>0</v>
      </c>
      <c r="L57" s="16">
        <v>164143.3</v>
      </c>
      <c r="M57" s="16">
        <f t="shared" si="2"/>
        <v>164143.3</v>
      </c>
      <c r="N57" s="16">
        <f t="shared" si="3"/>
        <v>2615856.7</v>
      </c>
      <c r="O57" s="2">
        <v>364</v>
      </c>
    </row>
    <row r="58" spans="1:15" ht="11.25" hidden="1" outlineLevel="2">
      <c r="A58" s="12" t="s">
        <v>16</v>
      </c>
      <c r="B58" s="2" t="s">
        <v>129</v>
      </c>
      <c r="C58" s="12" t="s">
        <v>130</v>
      </c>
      <c r="D58" s="16">
        <v>0</v>
      </c>
      <c r="E58" s="16">
        <v>0</v>
      </c>
      <c r="F58" s="16">
        <f t="shared" si="0"/>
        <v>0</v>
      </c>
      <c r="G58" s="16">
        <v>0</v>
      </c>
      <c r="H58" s="16">
        <v>22000</v>
      </c>
      <c r="I58" s="16">
        <v>19500</v>
      </c>
      <c r="J58" s="16">
        <f t="shared" si="1"/>
        <v>41500</v>
      </c>
      <c r="K58" s="16">
        <v>0</v>
      </c>
      <c r="L58" s="16">
        <v>0</v>
      </c>
      <c r="M58" s="16">
        <f t="shared" si="2"/>
        <v>0</v>
      </c>
      <c r="N58" s="16">
        <f t="shared" si="3"/>
        <v>41500</v>
      </c>
      <c r="O58" s="2">
        <v>365</v>
      </c>
    </row>
    <row r="59" spans="1:15" ht="11.25" hidden="1" outlineLevel="2">
      <c r="A59" s="12" t="s">
        <v>16</v>
      </c>
      <c r="B59" s="2" t="s">
        <v>131</v>
      </c>
      <c r="C59" s="12" t="s">
        <v>132</v>
      </c>
      <c r="D59" s="16">
        <v>0</v>
      </c>
      <c r="E59" s="16">
        <v>0</v>
      </c>
      <c r="F59" s="16">
        <f t="shared" si="0"/>
        <v>0</v>
      </c>
      <c r="G59" s="16">
        <v>0</v>
      </c>
      <c r="H59" s="16">
        <v>43500</v>
      </c>
      <c r="I59" s="16">
        <v>0</v>
      </c>
      <c r="J59" s="16">
        <f t="shared" si="1"/>
        <v>43500</v>
      </c>
      <c r="K59" s="16">
        <v>0</v>
      </c>
      <c r="L59" s="16">
        <v>0</v>
      </c>
      <c r="M59" s="16">
        <f t="shared" si="2"/>
        <v>0</v>
      </c>
      <c r="N59" s="16">
        <f t="shared" si="3"/>
        <v>43500</v>
      </c>
      <c r="O59" s="2">
        <v>366</v>
      </c>
    </row>
    <row r="60" spans="1:15" ht="11.25" hidden="1" outlineLevel="2">
      <c r="A60" s="12" t="s">
        <v>16</v>
      </c>
      <c r="B60" s="2" t="s">
        <v>133</v>
      </c>
      <c r="C60" s="12" t="s">
        <v>134</v>
      </c>
      <c r="D60" s="16">
        <v>0</v>
      </c>
      <c r="E60" s="16">
        <v>0</v>
      </c>
      <c r="F60" s="16">
        <f t="shared" si="0"/>
        <v>0</v>
      </c>
      <c r="G60" s="16">
        <v>0</v>
      </c>
      <c r="H60" s="16">
        <v>43500</v>
      </c>
      <c r="I60" s="16">
        <v>0</v>
      </c>
      <c r="J60" s="16">
        <f t="shared" si="1"/>
        <v>43500</v>
      </c>
      <c r="K60" s="16">
        <v>0</v>
      </c>
      <c r="L60" s="16">
        <v>0</v>
      </c>
      <c r="M60" s="16">
        <f t="shared" si="2"/>
        <v>0</v>
      </c>
      <c r="N60" s="16">
        <f t="shared" si="3"/>
        <v>43500</v>
      </c>
      <c r="O60" s="2">
        <v>367</v>
      </c>
    </row>
    <row r="61" spans="1:15" ht="11.25" hidden="1" outlineLevel="2">
      <c r="A61" s="12" t="s">
        <v>16</v>
      </c>
      <c r="B61" s="2" t="s">
        <v>135</v>
      </c>
      <c r="C61" s="12" t="s">
        <v>136</v>
      </c>
      <c r="D61" s="16">
        <v>0</v>
      </c>
      <c r="E61" s="16">
        <v>0</v>
      </c>
      <c r="F61" s="16">
        <f t="shared" si="0"/>
        <v>0</v>
      </c>
      <c r="G61" s="16">
        <v>0</v>
      </c>
      <c r="H61" s="16">
        <v>8000</v>
      </c>
      <c r="I61" s="16">
        <v>35000</v>
      </c>
      <c r="J61" s="16">
        <f t="shared" si="1"/>
        <v>43000</v>
      </c>
      <c r="K61" s="16">
        <v>0</v>
      </c>
      <c r="L61" s="16">
        <v>0</v>
      </c>
      <c r="M61" s="16">
        <f t="shared" si="2"/>
        <v>0</v>
      </c>
      <c r="N61" s="16">
        <f t="shared" si="3"/>
        <v>43000</v>
      </c>
      <c r="O61" s="2">
        <v>368</v>
      </c>
    </row>
    <row r="62" spans="1:15" ht="11.25" hidden="1" outlineLevel="2">
      <c r="A62" s="12" t="s">
        <v>16</v>
      </c>
      <c r="B62" s="2" t="s">
        <v>137</v>
      </c>
      <c r="C62" s="12" t="s">
        <v>138</v>
      </c>
      <c r="D62" s="16">
        <v>0</v>
      </c>
      <c r="E62" s="16">
        <v>0</v>
      </c>
      <c r="F62" s="16">
        <f t="shared" si="0"/>
        <v>0</v>
      </c>
      <c r="G62" s="16">
        <v>0</v>
      </c>
      <c r="H62" s="16">
        <v>23500</v>
      </c>
      <c r="I62" s="16">
        <v>20000</v>
      </c>
      <c r="J62" s="16">
        <f t="shared" si="1"/>
        <v>43500</v>
      </c>
      <c r="K62" s="16">
        <v>0</v>
      </c>
      <c r="L62" s="16">
        <v>0</v>
      </c>
      <c r="M62" s="16">
        <f t="shared" si="2"/>
        <v>0</v>
      </c>
      <c r="N62" s="16">
        <f t="shared" si="3"/>
        <v>43500</v>
      </c>
      <c r="O62" s="2">
        <v>369</v>
      </c>
    </row>
    <row r="63" spans="1:15" ht="11.25" hidden="1" outlineLevel="2">
      <c r="A63" s="12" t="s">
        <v>16</v>
      </c>
      <c r="B63" s="2" t="s">
        <v>139</v>
      </c>
      <c r="C63" s="12" t="s">
        <v>140</v>
      </c>
      <c r="D63" s="16">
        <v>0</v>
      </c>
      <c r="E63" s="16">
        <v>0</v>
      </c>
      <c r="F63" s="16">
        <f t="shared" si="0"/>
        <v>0</v>
      </c>
      <c r="G63" s="16">
        <v>0</v>
      </c>
      <c r="H63" s="16">
        <v>36500</v>
      </c>
      <c r="I63" s="16">
        <v>7000</v>
      </c>
      <c r="J63" s="16">
        <f t="shared" si="1"/>
        <v>43500</v>
      </c>
      <c r="K63" s="16">
        <v>0</v>
      </c>
      <c r="L63" s="16">
        <v>0</v>
      </c>
      <c r="M63" s="16">
        <f t="shared" si="2"/>
        <v>0</v>
      </c>
      <c r="N63" s="16">
        <f t="shared" si="3"/>
        <v>43500</v>
      </c>
      <c r="O63" s="2">
        <v>370</v>
      </c>
    </row>
    <row r="64" spans="1:15" ht="11.25" hidden="1" outlineLevel="1">
      <c r="A64" s="13" t="s">
        <v>307</v>
      </c>
      <c r="B64" s="2"/>
      <c r="C64" s="12"/>
      <c r="D64" s="17">
        <f aca="true" t="shared" si="4" ref="D64:N64">SUBTOTAL(9,D2:D63)</f>
        <v>611488.23</v>
      </c>
      <c r="E64" s="17">
        <f t="shared" si="4"/>
        <v>812617.0299999999</v>
      </c>
      <c r="F64" s="17">
        <f t="shared" si="4"/>
        <v>1424105.2599999998</v>
      </c>
      <c r="G64" s="17">
        <f t="shared" si="4"/>
        <v>0</v>
      </c>
      <c r="H64" s="17">
        <f t="shared" si="4"/>
        <v>8037604.470000001</v>
      </c>
      <c r="I64" s="17">
        <f t="shared" si="4"/>
        <v>2562096.15</v>
      </c>
      <c r="J64" s="17">
        <f t="shared" si="4"/>
        <v>12023805.879999999</v>
      </c>
      <c r="K64" s="17">
        <f t="shared" si="4"/>
        <v>6050507.9</v>
      </c>
      <c r="L64" s="17">
        <f t="shared" si="4"/>
        <v>1087697.7300000002</v>
      </c>
      <c r="M64" s="17">
        <f t="shared" si="4"/>
        <v>7138205.63</v>
      </c>
      <c r="N64" s="17">
        <f t="shared" si="4"/>
        <v>4885600.25</v>
      </c>
      <c r="O64" s="2"/>
    </row>
    <row r="65" spans="1:15" ht="11.25" hidden="1" outlineLevel="2">
      <c r="A65" s="12" t="s">
        <v>141</v>
      </c>
      <c r="B65" s="2" t="s">
        <v>142</v>
      </c>
      <c r="C65" s="12" t="s">
        <v>143</v>
      </c>
      <c r="D65" s="16">
        <v>0</v>
      </c>
      <c r="E65" s="16">
        <v>0</v>
      </c>
      <c r="F65" s="16">
        <f t="shared" si="0"/>
        <v>0</v>
      </c>
      <c r="G65" s="16">
        <v>0</v>
      </c>
      <c r="H65" s="16">
        <v>0</v>
      </c>
      <c r="I65" s="16">
        <v>0</v>
      </c>
      <c r="J65" s="16">
        <f t="shared" si="1"/>
        <v>0</v>
      </c>
      <c r="K65" s="16">
        <v>0</v>
      </c>
      <c r="L65" s="16">
        <v>0</v>
      </c>
      <c r="M65" s="16">
        <f t="shared" si="2"/>
        <v>0</v>
      </c>
      <c r="N65" s="16">
        <f t="shared" si="3"/>
        <v>0</v>
      </c>
      <c r="O65" s="2">
        <v>240</v>
      </c>
    </row>
    <row r="66" spans="1:15" ht="11.25" hidden="1" outlineLevel="2">
      <c r="A66" s="12" t="s">
        <v>141</v>
      </c>
      <c r="B66" s="2" t="s">
        <v>144</v>
      </c>
      <c r="C66" s="12" t="s">
        <v>145</v>
      </c>
      <c r="D66" s="16">
        <v>0</v>
      </c>
      <c r="E66" s="16">
        <v>20.16</v>
      </c>
      <c r="F66" s="16">
        <f t="shared" si="0"/>
        <v>20.16</v>
      </c>
      <c r="G66" s="16">
        <v>0</v>
      </c>
      <c r="H66" s="16">
        <v>0</v>
      </c>
      <c r="I66" s="16">
        <v>0</v>
      </c>
      <c r="J66" s="16">
        <f t="shared" si="1"/>
        <v>20.16</v>
      </c>
      <c r="K66" s="16">
        <v>0</v>
      </c>
      <c r="L66" s="16">
        <v>0</v>
      </c>
      <c r="M66" s="16">
        <f t="shared" si="2"/>
        <v>0</v>
      </c>
      <c r="N66" s="16">
        <f t="shared" si="3"/>
        <v>20.16</v>
      </c>
      <c r="O66" s="2">
        <v>196</v>
      </c>
    </row>
    <row r="67" spans="1:15" ht="11.25" hidden="1" outlineLevel="2">
      <c r="A67" s="12" t="s">
        <v>141</v>
      </c>
      <c r="B67" s="2" t="s">
        <v>146</v>
      </c>
      <c r="C67" s="12" t="s">
        <v>147</v>
      </c>
      <c r="D67" s="16">
        <v>0</v>
      </c>
      <c r="E67" s="16">
        <v>0</v>
      </c>
      <c r="F67" s="16">
        <f t="shared" si="0"/>
        <v>0</v>
      </c>
      <c r="G67" s="16">
        <v>0</v>
      </c>
      <c r="H67" s="16">
        <v>0</v>
      </c>
      <c r="I67" s="16">
        <v>0</v>
      </c>
      <c r="J67" s="16">
        <f t="shared" si="1"/>
        <v>0</v>
      </c>
      <c r="K67" s="16">
        <v>0</v>
      </c>
      <c r="L67" s="16">
        <v>0</v>
      </c>
      <c r="M67" s="16">
        <f t="shared" si="2"/>
        <v>0</v>
      </c>
      <c r="N67" s="16">
        <f t="shared" si="3"/>
        <v>0</v>
      </c>
      <c r="O67" s="2">
        <v>197</v>
      </c>
    </row>
    <row r="68" spans="1:15" ht="11.25" hidden="1" outlineLevel="2">
      <c r="A68" s="12" t="s">
        <v>141</v>
      </c>
      <c r="B68" s="2" t="s">
        <v>148</v>
      </c>
      <c r="C68" s="12" t="s">
        <v>149</v>
      </c>
      <c r="D68" s="16">
        <v>-27.73</v>
      </c>
      <c r="E68" s="16">
        <v>0</v>
      </c>
      <c r="F68" s="16">
        <f aca="true" t="shared" si="5" ref="F68:F132">D68+E68</f>
        <v>-27.73</v>
      </c>
      <c r="G68" s="16">
        <v>0</v>
      </c>
      <c r="H68" s="16">
        <v>0</v>
      </c>
      <c r="I68" s="16">
        <v>0</v>
      </c>
      <c r="J68" s="16">
        <f aca="true" t="shared" si="6" ref="J68:J132">H68+I68-G68+F68</f>
        <v>-27.73</v>
      </c>
      <c r="K68" s="16">
        <v>0</v>
      </c>
      <c r="L68" s="16">
        <v>0</v>
      </c>
      <c r="M68" s="16">
        <f aca="true" t="shared" si="7" ref="M68:M132">K68+L68</f>
        <v>0</v>
      </c>
      <c r="N68" s="16">
        <f aca="true" t="shared" si="8" ref="N68:N132">J68-M68</f>
        <v>-27.73</v>
      </c>
      <c r="O68" s="2">
        <v>198</v>
      </c>
    </row>
    <row r="69" spans="1:15" ht="11.25" hidden="1" outlineLevel="2">
      <c r="A69" s="12" t="s">
        <v>141</v>
      </c>
      <c r="B69" s="2" t="s">
        <v>150</v>
      </c>
      <c r="C69" s="12" t="s">
        <v>151</v>
      </c>
      <c r="D69" s="16">
        <v>30897.43</v>
      </c>
      <c r="E69" s="16">
        <v>0</v>
      </c>
      <c r="F69" s="16">
        <f t="shared" si="5"/>
        <v>30897.43</v>
      </c>
      <c r="G69" s="16">
        <v>0</v>
      </c>
      <c r="H69" s="16">
        <v>0</v>
      </c>
      <c r="I69" s="16">
        <v>0</v>
      </c>
      <c r="J69" s="16">
        <f t="shared" si="6"/>
        <v>30897.43</v>
      </c>
      <c r="K69" s="16">
        <v>30897.23</v>
      </c>
      <c r="L69" s="16">
        <v>0</v>
      </c>
      <c r="M69" s="16">
        <f t="shared" si="7"/>
        <v>30897.23</v>
      </c>
      <c r="N69" s="16">
        <f t="shared" si="8"/>
        <v>0.2000000000007276</v>
      </c>
      <c r="O69" s="2">
        <v>200</v>
      </c>
    </row>
    <row r="70" spans="1:15" ht="11.25" hidden="1" outlineLevel="2">
      <c r="A70" s="12" t="s">
        <v>141</v>
      </c>
      <c r="B70" s="2" t="s">
        <v>152</v>
      </c>
      <c r="C70" s="12" t="s">
        <v>153</v>
      </c>
      <c r="D70" s="16">
        <v>0</v>
      </c>
      <c r="E70" s="16">
        <v>0</v>
      </c>
      <c r="F70" s="16">
        <f t="shared" si="5"/>
        <v>0</v>
      </c>
      <c r="G70" s="16">
        <v>0</v>
      </c>
      <c r="H70" s="16">
        <v>0</v>
      </c>
      <c r="I70" s="16">
        <v>0</v>
      </c>
      <c r="J70" s="16">
        <f t="shared" si="6"/>
        <v>0</v>
      </c>
      <c r="K70" s="16">
        <v>0</v>
      </c>
      <c r="L70" s="16">
        <v>0</v>
      </c>
      <c r="M70" s="16">
        <f t="shared" si="7"/>
        <v>0</v>
      </c>
      <c r="N70" s="16">
        <f t="shared" si="8"/>
        <v>0</v>
      </c>
      <c r="O70" s="2">
        <v>201</v>
      </c>
    </row>
    <row r="71" spans="1:15" ht="11.25" hidden="1" outlineLevel="2">
      <c r="A71" s="12" t="s">
        <v>141</v>
      </c>
      <c r="B71" s="2" t="s">
        <v>154</v>
      </c>
      <c r="C71" s="12" t="s">
        <v>155</v>
      </c>
      <c r="D71" s="16">
        <v>0</v>
      </c>
      <c r="E71" s="16">
        <v>0</v>
      </c>
      <c r="F71" s="16">
        <f t="shared" si="5"/>
        <v>0</v>
      </c>
      <c r="G71" s="16">
        <v>0</v>
      </c>
      <c r="H71" s="16">
        <v>0</v>
      </c>
      <c r="I71" s="16">
        <v>0</v>
      </c>
      <c r="J71" s="16">
        <f t="shared" si="6"/>
        <v>0</v>
      </c>
      <c r="K71" s="16">
        <v>0</v>
      </c>
      <c r="L71" s="16">
        <v>0</v>
      </c>
      <c r="M71" s="16">
        <f t="shared" si="7"/>
        <v>0</v>
      </c>
      <c r="N71" s="16">
        <f t="shared" si="8"/>
        <v>0</v>
      </c>
      <c r="O71" s="2">
        <v>202</v>
      </c>
    </row>
    <row r="72" spans="1:15" ht="11.25" hidden="1" outlineLevel="2">
      <c r="A72" s="12" t="s">
        <v>141</v>
      </c>
      <c r="B72" s="2" t="s">
        <v>156</v>
      </c>
      <c r="C72" s="12" t="s">
        <v>157</v>
      </c>
      <c r="D72" s="16">
        <v>1063.97</v>
      </c>
      <c r="E72" s="16">
        <v>0</v>
      </c>
      <c r="F72" s="16">
        <f t="shared" si="5"/>
        <v>1063.97</v>
      </c>
      <c r="G72" s="16">
        <v>0</v>
      </c>
      <c r="H72" s="16">
        <v>0</v>
      </c>
      <c r="I72" s="16">
        <v>0</v>
      </c>
      <c r="J72" s="16">
        <f t="shared" si="6"/>
        <v>1063.97</v>
      </c>
      <c r="K72" s="16">
        <v>1063.97</v>
      </c>
      <c r="L72" s="16">
        <v>0</v>
      </c>
      <c r="M72" s="16">
        <f t="shared" si="7"/>
        <v>1063.97</v>
      </c>
      <c r="N72" s="16">
        <f t="shared" si="8"/>
        <v>0</v>
      </c>
      <c r="O72" s="2">
        <v>203</v>
      </c>
    </row>
    <row r="73" spans="1:15" ht="11.25" hidden="1" outlineLevel="2">
      <c r="A73" s="12" t="s">
        <v>141</v>
      </c>
      <c r="B73" s="2" t="s">
        <v>158</v>
      </c>
      <c r="C73" s="12" t="s">
        <v>159</v>
      </c>
      <c r="D73" s="16">
        <v>27831.43</v>
      </c>
      <c r="E73" s="16">
        <v>669.24</v>
      </c>
      <c r="F73" s="16">
        <f t="shared" si="5"/>
        <v>28500.670000000002</v>
      </c>
      <c r="G73" s="16">
        <v>0</v>
      </c>
      <c r="H73" s="16">
        <v>0</v>
      </c>
      <c r="I73" s="16">
        <v>0</v>
      </c>
      <c r="J73" s="16">
        <f t="shared" si="6"/>
        <v>28500.670000000002</v>
      </c>
      <c r="K73" s="16">
        <v>28500.67</v>
      </c>
      <c r="L73" s="16">
        <v>0</v>
      </c>
      <c r="M73" s="16">
        <f t="shared" si="7"/>
        <v>28500.67</v>
      </c>
      <c r="N73" s="16">
        <f t="shared" si="8"/>
        <v>0</v>
      </c>
      <c r="O73" s="2">
        <v>223</v>
      </c>
    </row>
    <row r="74" spans="1:15" ht="11.25" hidden="1" outlineLevel="2">
      <c r="A74" s="12" t="s">
        <v>141</v>
      </c>
      <c r="B74" s="2" t="s">
        <v>160</v>
      </c>
      <c r="C74" s="12" t="s">
        <v>161</v>
      </c>
      <c r="D74" s="16">
        <v>0</v>
      </c>
      <c r="E74" s="16">
        <v>0</v>
      </c>
      <c r="F74" s="16">
        <f t="shared" si="5"/>
        <v>0</v>
      </c>
      <c r="G74" s="16">
        <v>0</v>
      </c>
      <c r="H74" s="16">
        <v>0</v>
      </c>
      <c r="I74" s="16">
        <v>0</v>
      </c>
      <c r="J74" s="16">
        <f t="shared" si="6"/>
        <v>0</v>
      </c>
      <c r="K74" s="16">
        <v>0</v>
      </c>
      <c r="L74" s="16">
        <v>0</v>
      </c>
      <c r="M74" s="16">
        <f t="shared" si="7"/>
        <v>0</v>
      </c>
      <c r="N74" s="16">
        <f t="shared" si="8"/>
        <v>0</v>
      </c>
      <c r="O74" s="2">
        <v>213</v>
      </c>
    </row>
    <row r="75" spans="1:15" ht="11.25" hidden="1" outlineLevel="2">
      <c r="A75" s="12" t="s">
        <v>141</v>
      </c>
      <c r="B75" s="2" t="s">
        <v>162</v>
      </c>
      <c r="C75" s="12" t="s">
        <v>163</v>
      </c>
      <c r="D75" s="16">
        <v>0</v>
      </c>
      <c r="E75" s="16">
        <v>0</v>
      </c>
      <c r="F75" s="16">
        <f t="shared" si="5"/>
        <v>0</v>
      </c>
      <c r="G75" s="16">
        <v>0</v>
      </c>
      <c r="H75" s="16">
        <v>0</v>
      </c>
      <c r="I75" s="16">
        <v>0</v>
      </c>
      <c r="J75" s="16">
        <f t="shared" si="6"/>
        <v>0</v>
      </c>
      <c r="K75" s="16">
        <v>0</v>
      </c>
      <c r="L75" s="16">
        <v>0</v>
      </c>
      <c r="M75" s="16">
        <f t="shared" si="7"/>
        <v>0</v>
      </c>
      <c r="N75" s="16">
        <f t="shared" si="8"/>
        <v>0</v>
      </c>
      <c r="O75" s="2">
        <v>234</v>
      </c>
    </row>
    <row r="76" spans="1:15" ht="11.25" hidden="1" outlineLevel="2">
      <c r="A76" s="12" t="s">
        <v>141</v>
      </c>
      <c r="B76" s="2" t="s">
        <v>164</v>
      </c>
      <c r="C76" s="12" t="s">
        <v>165</v>
      </c>
      <c r="D76" s="16">
        <v>64045.63</v>
      </c>
      <c r="E76" s="16">
        <v>0</v>
      </c>
      <c r="F76" s="16">
        <f t="shared" si="5"/>
        <v>64045.63</v>
      </c>
      <c r="G76" s="16">
        <v>0</v>
      </c>
      <c r="H76" s="16">
        <v>27166</v>
      </c>
      <c r="I76" s="16">
        <v>0</v>
      </c>
      <c r="J76" s="16">
        <f t="shared" si="6"/>
        <v>91211.63</v>
      </c>
      <c r="K76" s="16">
        <v>91869.22</v>
      </c>
      <c r="L76" s="16">
        <v>0</v>
      </c>
      <c r="M76" s="16">
        <f t="shared" si="7"/>
        <v>91869.22</v>
      </c>
      <c r="N76" s="16">
        <f t="shared" si="8"/>
        <v>-657.5899999999965</v>
      </c>
      <c r="O76" s="2">
        <v>235</v>
      </c>
    </row>
    <row r="77" spans="1:15" ht="11.25" hidden="1" outlineLevel="2">
      <c r="A77" s="12" t="s">
        <v>141</v>
      </c>
      <c r="B77" s="2" t="s">
        <v>166</v>
      </c>
      <c r="C77" s="12" t="s">
        <v>167</v>
      </c>
      <c r="D77" s="16">
        <v>122470.33</v>
      </c>
      <c r="E77" s="16">
        <v>0</v>
      </c>
      <c r="F77" s="16">
        <f t="shared" si="5"/>
        <v>122470.33</v>
      </c>
      <c r="G77" s="16">
        <v>0</v>
      </c>
      <c r="H77" s="16">
        <v>45200</v>
      </c>
      <c r="I77" s="16">
        <v>0</v>
      </c>
      <c r="J77" s="16">
        <f t="shared" si="6"/>
        <v>167670.33000000002</v>
      </c>
      <c r="K77" s="16">
        <v>167670.33</v>
      </c>
      <c r="L77" s="16">
        <v>0</v>
      </c>
      <c r="M77" s="16">
        <f t="shared" si="7"/>
        <v>167670.33</v>
      </c>
      <c r="N77" s="16">
        <f t="shared" si="8"/>
        <v>0</v>
      </c>
      <c r="O77" s="2">
        <v>236</v>
      </c>
    </row>
    <row r="78" spans="1:15" ht="11.25" hidden="1" outlineLevel="2">
      <c r="A78" s="12" t="s">
        <v>141</v>
      </c>
      <c r="B78" s="2" t="s">
        <v>168</v>
      </c>
      <c r="C78" s="12" t="s">
        <v>169</v>
      </c>
      <c r="D78" s="16">
        <v>113138.39</v>
      </c>
      <c r="E78" s="16">
        <v>0</v>
      </c>
      <c r="F78" s="16">
        <f t="shared" si="5"/>
        <v>113138.39</v>
      </c>
      <c r="G78" s="16">
        <v>0</v>
      </c>
      <c r="H78" s="16">
        <v>101000</v>
      </c>
      <c r="I78" s="16">
        <v>0</v>
      </c>
      <c r="J78" s="16">
        <f t="shared" si="6"/>
        <v>214138.39</v>
      </c>
      <c r="K78" s="16">
        <v>214138.39</v>
      </c>
      <c r="L78" s="16">
        <v>0</v>
      </c>
      <c r="M78" s="16">
        <f t="shared" si="7"/>
        <v>214138.39</v>
      </c>
      <c r="N78" s="16">
        <f t="shared" si="8"/>
        <v>0</v>
      </c>
      <c r="O78" s="2">
        <v>237</v>
      </c>
    </row>
    <row r="79" spans="1:15" ht="11.25" hidden="1" outlineLevel="2">
      <c r="A79" s="12" t="s">
        <v>141</v>
      </c>
      <c r="B79" s="2" t="s">
        <v>170</v>
      </c>
      <c r="C79" s="12" t="s">
        <v>171</v>
      </c>
      <c r="D79" s="16">
        <v>189.6</v>
      </c>
      <c r="E79" s="16">
        <v>0</v>
      </c>
      <c r="F79" s="16">
        <f t="shared" si="5"/>
        <v>189.6</v>
      </c>
      <c r="G79" s="16">
        <v>0</v>
      </c>
      <c r="H79" s="16">
        <v>120683</v>
      </c>
      <c r="I79" s="16">
        <v>0</v>
      </c>
      <c r="J79" s="16">
        <f t="shared" si="6"/>
        <v>120872.6</v>
      </c>
      <c r="K79" s="16">
        <v>120872.6</v>
      </c>
      <c r="L79" s="16">
        <v>0</v>
      </c>
      <c r="M79" s="16">
        <f t="shared" si="7"/>
        <v>120872.6</v>
      </c>
      <c r="N79" s="16">
        <f t="shared" si="8"/>
        <v>0</v>
      </c>
      <c r="O79" s="2">
        <v>238</v>
      </c>
    </row>
    <row r="80" spans="1:15" ht="11.25" hidden="1" outlineLevel="2">
      <c r="A80" s="12" t="s">
        <v>141</v>
      </c>
      <c r="B80" s="2" t="s">
        <v>172</v>
      </c>
      <c r="C80" s="12" t="s">
        <v>173</v>
      </c>
      <c r="D80" s="16">
        <v>59878.8</v>
      </c>
      <c r="E80" s="16">
        <v>0</v>
      </c>
      <c r="F80" s="16">
        <f t="shared" si="5"/>
        <v>59878.8</v>
      </c>
      <c r="G80" s="16">
        <v>0</v>
      </c>
      <c r="H80" s="16">
        <v>58478</v>
      </c>
      <c r="I80" s="16">
        <v>0</v>
      </c>
      <c r="J80" s="16">
        <f t="shared" si="6"/>
        <v>118356.8</v>
      </c>
      <c r="K80" s="16">
        <v>118356.8</v>
      </c>
      <c r="L80" s="16">
        <v>0</v>
      </c>
      <c r="M80" s="16">
        <f t="shared" si="7"/>
        <v>118356.8</v>
      </c>
      <c r="N80" s="16">
        <f t="shared" si="8"/>
        <v>0</v>
      </c>
      <c r="O80" s="2">
        <v>239</v>
      </c>
    </row>
    <row r="81" spans="1:15" ht="11.25" hidden="1" outlineLevel="2">
      <c r="A81" s="12" t="s">
        <v>141</v>
      </c>
      <c r="B81" s="2" t="s">
        <v>174</v>
      </c>
      <c r="C81" s="12" t="s">
        <v>175</v>
      </c>
      <c r="D81" s="16">
        <v>106017.9</v>
      </c>
      <c r="E81" s="16">
        <v>8381.4</v>
      </c>
      <c r="F81" s="16">
        <f t="shared" si="5"/>
        <v>114399.29999999999</v>
      </c>
      <c r="G81" s="16">
        <v>0</v>
      </c>
      <c r="H81" s="16">
        <v>204668</v>
      </c>
      <c r="I81" s="16">
        <v>0</v>
      </c>
      <c r="J81" s="16">
        <f t="shared" si="6"/>
        <v>319067.3</v>
      </c>
      <c r="K81" s="16">
        <v>85094.34</v>
      </c>
      <c r="L81" s="16">
        <v>30546.52</v>
      </c>
      <c r="M81" s="16">
        <f t="shared" si="7"/>
        <v>115640.86</v>
      </c>
      <c r="N81" s="16">
        <f t="shared" si="8"/>
        <v>203426.44</v>
      </c>
      <c r="O81" s="2">
        <v>230</v>
      </c>
    </row>
    <row r="82" spans="1:15" ht="11.25" hidden="1" outlineLevel="2">
      <c r="A82" s="12" t="s">
        <v>141</v>
      </c>
      <c r="B82" s="2" t="s">
        <v>176</v>
      </c>
      <c r="C82" s="12" t="s">
        <v>177</v>
      </c>
      <c r="D82" s="16">
        <v>20310.32</v>
      </c>
      <c r="E82" s="16">
        <v>0</v>
      </c>
      <c r="F82" s="16">
        <f t="shared" si="5"/>
        <v>20310.32</v>
      </c>
      <c r="G82" s="16">
        <v>0</v>
      </c>
      <c r="H82" s="16">
        <v>108896</v>
      </c>
      <c r="I82" s="16">
        <v>0</v>
      </c>
      <c r="J82" s="16">
        <f t="shared" si="6"/>
        <v>129206.32</v>
      </c>
      <c r="K82" s="16">
        <v>61975.28</v>
      </c>
      <c r="L82" s="16">
        <v>0</v>
      </c>
      <c r="M82" s="16">
        <f t="shared" si="7"/>
        <v>61975.28</v>
      </c>
      <c r="N82" s="16">
        <f t="shared" si="8"/>
        <v>67231.04000000001</v>
      </c>
      <c r="O82" s="2">
        <v>231</v>
      </c>
    </row>
    <row r="83" spans="1:15" ht="11.25" hidden="1" outlineLevel="2">
      <c r="A83" s="12" t="s">
        <v>141</v>
      </c>
      <c r="B83" s="2" t="s">
        <v>178</v>
      </c>
      <c r="C83" s="12" t="s">
        <v>179</v>
      </c>
      <c r="D83" s="16">
        <v>4025.92</v>
      </c>
      <c r="E83" s="16">
        <v>0</v>
      </c>
      <c r="F83" s="16">
        <f t="shared" si="5"/>
        <v>4025.92</v>
      </c>
      <c r="G83" s="16">
        <v>0</v>
      </c>
      <c r="H83" s="16">
        <v>8424</v>
      </c>
      <c r="I83" s="16">
        <v>0</v>
      </c>
      <c r="J83" s="16">
        <f t="shared" si="6"/>
        <v>12449.92</v>
      </c>
      <c r="K83" s="16">
        <v>12449.92</v>
      </c>
      <c r="L83" s="16">
        <v>0</v>
      </c>
      <c r="M83" s="16">
        <f t="shared" si="7"/>
        <v>12449.92</v>
      </c>
      <c r="N83" s="16">
        <f t="shared" si="8"/>
        <v>0</v>
      </c>
      <c r="O83" s="2">
        <v>242</v>
      </c>
    </row>
    <row r="84" spans="1:15" ht="11.25" hidden="1" outlineLevel="2">
      <c r="A84" s="12" t="s">
        <v>141</v>
      </c>
      <c r="B84" s="2" t="s">
        <v>180</v>
      </c>
      <c r="C84" s="12" t="s">
        <v>181</v>
      </c>
      <c r="D84" s="16">
        <v>6961.14</v>
      </c>
      <c r="E84" s="16">
        <v>0</v>
      </c>
      <c r="F84" s="16">
        <f t="shared" si="5"/>
        <v>6961.14</v>
      </c>
      <c r="G84" s="16">
        <v>0</v>
      </c>
      <c r="H84" s="16">
        <v>47500</v>
      </c>
      <c r="I84" s="16">
        <v>0</v>
      </c>
      <c r="J84" s="16">
        <f t="shared" si="6"/>
        <v>54461.14</v>
      </c>
      <c r="K84" s="16">
        <v>54461.13</v>
      </c>
      <c r="L84" s="16">
        <v>0</v>
      </c>
      <c r="M84" s="16">
        <f t="shared" si="7"/>
        <v>54461.13</v>
      </c>
      <c r="N84" s="16">
        <f t="shared" si="8"/>
        <v>0.010000000002037268</v>
      </c>
      <c r="O84" s="2">
        <v>232</v>
      </c>
    </row>
    <row r="85" spans="1:15" ht="11.25" hidden="1" outlineLevel="2">
      <c r="A85" s="12" t="s">
        <v>141</v>
      </c>
      <c r="B85" s="2" t="s">
        <v>182</v>
      </c>
      <c r="C85" s="12" t="s">
        <v>183</v>
      </c>
      <c r="D85" s="16">
        <v>24485.66</v>
      </c>
      <c r="E85" s="16">
        <v>16413.19</v>
      </c>
      <c r="F85" s="16">
        <f t="shared" si="5"/>
        <v>40898.85</v>
      </c>
      <c r="G85" s="16">
        <v>0</v>
      </c>
      <c r="H85" s="16">
        <v>-3144.81</v>
      </c>
      <c r="I85" s="16">
        <v>-16413.19</v>
      </c>
      <c r="J85" s="16">
        <f t="shared" si="6"/>
        <v>21340.85</v>
      </c>
      <c r="K85" s="16">
        <v>21340.85</v>
      </c>
      <c r="L85" s="16">
        <v>0</v>
      </c>
      <c r="M85" s="16">
        <f t="shared" si="7"/>
        <v>21340.85</v>
      </c>
      <c r="N85" s="16">
        <f t="shared" si="8"/>
        <v>0</v>
      </c>
      <c r="O85" s="2">
        <v>233</v>
      </c>
    </row>
    <row r="86" spans="1:15" ht="11.25" hidden="1" outlineLevel="2">
      <c r="A86" s="12" t="s">
        <v>141</v>
      </c>
      <c r="B86" s="2" t="s">
        <v>184</v>
      </c>
      <c r="C86" s="12" t="s">
        <v>185</v>
      </c>
      <c r="D86" s="16">
        <v>-65685.88</v>
      </c>
      <c r="E86" s="16">
        <v>363937.43</v>
      </c>
      <c r="F86" s="16">
        <f t="shared" si="5"/>
        <v>298251.55</v>
      </c>
      <c r="G86" s="16">
        <v>0</v>
      </c>
      <c r="H86" s="16">
        <v>125366.7</v>
      </c>
      <c r="I86" s="16">
        <v>-84208.7</v>
      </c>
      <c r="J86" s="16">
        <f t="shared" si="6"/>
        <v>339409.55</v>
      </c>
      <c r="K86" s="16">
        <v>59680.82</v>
      </c>
      <c r="L86" s="16">
        <v>279728.73</v>
      </c>
      <c r="M86" s="16">
        <f t="shared" si="7"/>
        <v>339409.55</v>
      </c>
      <c r="N86" s="16">
        <f t="shared" si="8"/>
        <v>0</v>
      </c>
      <c r="O86" s="2">
        <v>244</v>
      </c>
    </row>
    <row r="87" spans="1:15" ht="11.25" hidden="1" outlineLevel="2">
      <c r="A87" s="12" t="s">
        <v>141</v>
      </c>
      <c r="B87" s="2" t="s">
        <v>186</v>
      </c>
      <c r="C87" s="12" t="s">
        <v>187</v>
      </c>
      <c r="D87" s="16">
        <v>42179.08</v>
      </c>
      <c r="E87" s="16">
        <v>0</v>
      </c>
      <c r="F87" s="16">
        <f t="shared" si="5"/>
        <v>42179.08</v>
      </c>
      <c r="G87" s="16">
        <v>0</v>
      </c>
      <c r="H87" s="16">
        <v>107334</v>
      </c>
      <c r="I87" s="16">
        <v>0</v>
      </c>
      <c r="J87" s="16">
        <f t="shared" si="6"/>
        <v>149513.08000000002</v>
      </c>
      <c r="K87" s="16">
        <v>139042.34</v>
      </c>
      <c r="L87" s="16">
        <v>10470.74</v>
      </c>
      <c r="M87" s="16">
        <f t="shared" si="7"/>
        <v>149513.08</v>
      </c>
      <c r="N87" s="16">
        <f t="shared" si="8"/>
        <v>0</v>
      </c>
      <c r="O87" s="2">
        <v>243</v>
      </c>
    </row>
    <row r="88" spans="1:15" ht="11.25" hidden="1" outlineLevel="2">
      <c r="A88" s="12" t="s">
        <v>141</v>
      </c>
      <c r="B88" s="2" t="s">
        <v>188</v>
      </c>
      <c r="C88" s="12" t="s">
        <v>189</v>
      </c>
      <c r="D88" s="16">
        <v>148478.63</v>
      </c>
      <c r="E88" s="16">
        <v>0</v>
      </c>
      <c r="F88" s="16">
        <f t="shared" si="5"/>
        <v>148478.63</v>
      </c>
      <c r="G88" s="16">
        <v>0</v>
      </c>
      <c r="H88" s="16">
        <v>253636</v>
      </c>
      <c r="I88" s="16">
        <v>0</v>
      </c>
      <c r="J88" s="16">
        <f t="shared" si="6"/>
        <v>402114.63</v>
      </c>
      <c r="K88" s="16">
        <v>378306.23</v>
      </c>
      <c r="L88" s="16">
        <v>0</v>
      </c>
      <c r="M88" s="16">
        <f t="shared" si="7"/>
        <v>378306.23</v>
      </c>
      <c r="N88" s="16">
        <f t="shared" si="8"/>
        <v>23808.400000000023</v>
      </c>
      <c r="O88" s="2">
        <v>262</v>
      </c>
    </row>
    <row r="89" spans="1:15" ht="11.25" hidden="1" outlineLevel="2">
      <c r="A89" s="12" t="s">
        <v>141</v>
      </c>
      <c r="B89" s="2" t="s">
        <v>190</v>
      </c>
      <c r="C89" s="12" t="s">
        <v>191</v>
      </c>
      <c r="D89" s="16">
        <v>99167.36</v>
      </c>
      <c r="E89" s="16">
        <v>82470.25</v>
      </c>
      <c r="F89" s="16">
        <f t="shared" si="5"/>
        <v>181637.61</v>
      </c>
      <c r="G89" s="16">
        <v>0</v>
      </c>
      <c r="H89" s="16">
        <v>0</v>
      </c>
      <c r="I89" s="16">
        <v>0</v>
      </c>
      <c r="J89" s="16">
        <f t="shared" si="6"/>
        <v>181637.61</v>
      </c>
      <c r="K89" s="16">
        <v>10678.42</v>
      </c>
      <c r="L89" s="16">
        <v>95163.06</v>
      </c>
      <c r="M89" s="16">
        <f t="shared" si="7"/>
        <v>105841.48</v>
      </c>
      <c r="N89" s="16">
        <f t="shared" si="8"/>
        <v>75796.12999999999</v>
      </c>
      <c r="O89" s="2">
        <v>273</v>
      </c>
    </row>
    <row r="90" spans="1:15" ht="11.25" hidden="1" outlineLevel="2">
      <c r="A90" s="12" t="s">
        <v>141</v>
      </c>
      <c r="B90" s="2" t="s">
        <v>192</v>
      </c>
      <c r="C90" s="12" t="s">
        <v>193</v>
      </c>
      <c r="D90" s="16">
        <v>36709.89</v>
      </c>
      <c r="E90" s="16">
        <v>0</v>
      </c>
      <c r="F90" s="16">
        <f t="shared" si="5"/>
        <v>36709.89</v>
      </c>
      <c r="G90" s="16">
        <v>0</v>
      </c>
      <c r="H90" s="16">
        <v>0</v>
      </c>
      <c r="I90" s="16">
        <v>0</v>
      </c>
      <c r="J90" s="16">
        <f t="shared" si="6"/>
        <v>36709.89</v>
      </c>
      <c r="K90" s="16">
        <v>35284.24</v>
      </c>
      <c r="L90" s="16">
        <v>0</v>
      </c>
      <c r="M90" s="16">
        <f t="shared" si="7"/>
        <v>35284.24</v>
      </c>
      <c r="N90" s="16">
        <f t="shared" si="8"/>
        <v>1425.6500000000015</v>
      </c>
      <c r="O90" s="2">
        <v>274</v>
      </c>
    </row>
    <row r="91" spans="1:15" ht="11.25" hidden="1" outlineLevel="2">
      <c r="A91" s="12" t="s">
        <v>141</v>
      </c>
      <c r="B91" s="2" t="s">
        <v>194</v>
      </c>
      <c r="C91" s="12" t="s">
        <v>195</v>
      </c>
      <c r="D91" s="16">
        <v>-1254.36</v>
      </c>
      <c r="E91" s="16">
        <v>43876.34</v>
      </c>
      <c r="F91" s="16">
        <f t="shared" si="5"/>
        <v>42621.979999999996</v>
      </c>
      <c r="G91" s="16">
        <v>0</v>
      </c>
      <c r="H91" s="16">
        <v>204182</v>
      </c>
      <c r="I91" s="16">
        <v>0</v>
      </c>
      <c r="J91" s="16">
        <f t="shared" si="6"/>
        <v>246803.97999999998</v>
      </c>
      <c r="K91" s="16">
        <v>158530.23</v>
      </c>
      <c r="L91" s="16">
        <v>3636.93</v>
      </c>
      <c r="M91" s="16">
        <f t="shared" si="7"/>
        <v>162167.16</v>
      </c>
      <c r="N91" s="16">
        <f t="shared" si="8"/>
        <v>84636.81999999998</v>
      </c>
      <c r="O91" s="2">
        <v>275</v>
      </c>
    </row>
    <row r="92" spans="1:15" ht="11.25" hidden="1" outlineLevel="2">
      <c r="A92" s="12" t="s">
        <v>141</v>
      </c>
      <c r="B92" s="2" t="s">
        <v>196</v>
      </c>
      <c r="C92" s="12" t="s">
        <v>197</v>
      </c>
      <c r="D92" s="16">
        <v>-4299.84</v>
      </c>
      <c r="E92" s="16">
        <v>0</v>
      </c>
      <c r="F92" s="16">
        <f t="shared" si="5"/>
        <v>-4299.84</v>
      </c>
      <c r="G92" s="16">
        <v>0</v>
      </c>
      <c r="H92" s="16">
        <v>33000</v>
      </c>
      <c r="I92" s="16">
        <v>0</v>
      </c>
      <c r="J92" s="16">
        <f t="shared" si="6"/>
        <v>28700.16</v>
      </c>
      <c r="K92" s="16">
        <v>33072.09</v>
      </c>
      <c r="L92" s="16">
        <v>0</v>
      </c>
      <c r="M92" s="16">
        <f t="shared" si="7"/>
        <v>33072.09</v>
      </c>
      <c r="N92" s="16">
        <f t="shared" si="8"/>
        <v>-4371.929999999997</v>
      </c>
      <c r="O92" s="2">
        <v>276</v>
      </c>
    </row>
    <row r="93" spans="1:15" ht="11.25" hidden="1" outlineLevel="2">
      <c r="A93" s="12" t="s">
        <v>141</v>
      </c>
      <c r="B93" s="2" t="s">
        <v>198</v>
      </c>
      <c r="C93" s="12" t="s">
        <v>199</v>
      </c>
      <c r="D93" s="16">
        <v>222848.03</v>
      </c>
      <c r="E93" s="16">
        <v>-144294.64</v>
      </c>
      <c r="F93" s="16">
        <f t="shared" si="5"/>
        <v>78553.38999999998</v>
      </c>
      <c r="G93" s="16">
        <v>0</v>
      </c>
      <c r="H93" s="16">
        <v>174223</v>
      </c>
      <c r="I93" s="16">
        <v>0</v>
      </c>
      <c r="J93" s="16">
        <f t="shared" si="6"/>
        <v>252776.38999999998</v>
      </c>
      <c r="K93" s="16">
        <v>263812.84</v>
      </c>
      <c r="L93" s="16">
        <v>1840.38</v>
      </c>
      <c r="M93" s="16">
        <f t="shared" si="7"/>
        <v>265653.22000000003</v>
      </c>
      <c r="N93" s="16">
        <f t="shared" si="8"/>
        <v>-12876.830000000045</v>
      </c>
      <c r="O93" s="2">
        <v>268</v>
      </c>
    </row>
    <row r="94" spans="1:15" ht="11.25" hidden="1" outlineLevel="2">
      <c r="A94" s="12" t="s">
        <v>141</v>
      </c>
      <c r="B94" s="2" t="s">
        <v>200</v>
      </c>
      <c r="C94" s="12" t="s">
        <v>201</v>
      </c>
      <c r="D94" s="16">
        <v>199669.88</v>
      </c>
      <c r="E94" s="16">
        <v>-169841.72</v>
      </c>
      <c r="F94" s="16">
        <f t="shared" si="5"/>
        <v>29828.160000000003</v>
      </c>
      <c r="G94" s="16">
        <v>0</v>
      </c>
      <c r="H94" s="16">
        <v>-68966.72</v>
      </c>
      <c r="I94" s="16">
        <v>169841.72</v>
      </c>
      <c r="J94" s="16">
        <f t="shared" si="6"/>
        <v>130703.16</v>
      </c>
      <c r="K94" s="16">
        <v>124968.22</v>
      </c>
      <c r="L94" s="16">
        <v>0</v>
      </c>
      <c r="M94" s="16">
        <f t="shared" si="7"/>
        <v>124968.22</v>
      </c>
      <c r="N94" s="16">
        <f t="shared" si="8"/>
        <v>5734.940000000002</v>
      </c>
      <c r="O94" s="2">
        <v>267</v>
      </c>
    </row>
    <row r="95" spans="1:15" ht="11.25" hidden="1" outlineLevel="2">
      <c r="A95" s="12" t="s">
        <v>141</v>
      </c>
      <c r="B95" s="2" t="s">
        <v>202</v>
      </c>
      <c r="C95" s="12" t="s">
        <v>203</v>
      </c>
      <c r="D95" s="16">
        <v>190966</v>
      </c>
      <c r="E95" s="16">
        <v>0</v>
      </c>
      <c r="F95" s="16">
        <f t="shared" si="5"/>
        <v>190966</v>
      </c>
      <c r="G95" s="16">
        <v>0</v>
      </c>
      <c r="H95" s="16">
        <v>181329</v>
      </c>
      <c r="I95" s="16">
        <v>0</v>
      </c>
      <c r="J95" s="16">
        <f t="shared" si="6"/>
        <v>372295</v>
      </c>
      <c r="K95" s="16">
        <v>147407.78</v>
      </c>
      <c r="L95" s="16">
        <v>0</v>
      </c>
      <c r="M95" s="16">
        <f t="shared" si="7"/>
        <v>147407.78</v>
      </c>
      <c r="N95" s="16">
        <f t="shared" si="8"/>
        <v>224887.22</v>
      </c>
      <c r="O95" s="2">
        <v>269</v>
      </c>
    </row>
    <row r="96" spans="1:15" ht="11.25" hidden="1" outlineLevel="2">
      <c r="A96" s="12" t="s">
        <v>141</v>
      </c>
      <c r="B96" s="2" t="s">
        <v>204</v>
      </c>
      <c r="C96" s="12" t="s">
        <v>205</v>
      </c>
      <c r="D96" s="16">
        <v>19546.03</v>
      </c>
      <c r="E96" s="16">
        <v>65569.52</v>
      </c>
      <c r="F96" s="16">
        <f t="shared" si="5"/>
        <v>85115.55</v>
      </c>
      <c r="G96" s="16">
        <v>0</v>
      </c>
      <c r="H96" s="16">
        <v>0</v>
      </c>
      <c r="I96" s="16">
        <v>0</v>
      </c>
      <c r="J96" s="16">
        <f t="shared" si="6"/>
        <v>85115.55</v>
      </c>
      <c r="K96" s="16">
        <v>13950.9</v>
      </c>
      <c r="L96" s="16">
        <v>33807.21</v>
      </c>
      <c r="M96" s="16">
        <f t="shared" si="7"/>
        <v>47758.11</v>
      </c>
      <c r="N96" s="16">
        <f t="shared" si="8"/>
        <v>37357.44</v>
      </c>
      <c r="O96" s="2">
        <v>298</v>
      </c>
    </row>
    <row r="97" spans="1:15" ht="11.25" hidden="1" outlineLevel="2">
      <c r="A97" s="12" t="s">
        <v>141</v>
      </c>
      <c r="B97" s="2" t="s">
        <v>206</v>
      </c>
      <c r="C97" s="12" t="s">
        <v>207</v>
      </c>
      <c r="D97" s="16">
        <v>-8993.37</v>
      </c>
      <c r="E97" s="16">
        <v>67402.47</v>
      </c>
      <c r="F97" s="16">
        <f t="shared" si="5"/>
        <v>58409.1</v>
      </c>
      <c r="G97" s="16">
        <v>0</v>
      </c>
      <c r="H97" s="16">
        <v>110000</v>
      </c>
      <c r="I97" s="16">
        <v>0</v>
      </c>
      <c r="J97" s="16">
        <f t="shared" si="6"/>
        <v>168409.1</v>
      </c>
      <c r="K97" s="16">
        <v>91920.43</v>
      </c>
      <c r="L97" s="16">
        <v>15327.66</v>
      </c>
      <c r="M97" s="16">
        <f t="shared" si="7"/>
        <v>107248.09</v>
      </c>
      <c r="N97" s="16">
        <f t="shared" si="8"/>
        <v>61161.01000000001</v>
      </c>
      <c r="O97" s="2">
        <v>270</v>
      </c>
    </row>
    <row r="98" spans="1:15" ht="11.25" hidden="1" outlineLevel="2">
      <c r="A98" s="12" t="s">
        <v>141</v>
      </c>
      <c r="B98" s="2" t="s">
        <v>208</v>
      </c>
      <c r="C98" s="12" t="s">
        <v>209</v>
      </c>
      <c r="D98" s="16">
        <v>88997</v>
      </c>
      <c r="E98" s="16">
        <v>334372.99</v>
      </c>
      <c r="F98" s="16">
        <f t="shared" si="5"/>
        <v>423369.99</v>
      </c>
      <c r="G98" s="16">
        <v>0</v>
      </c>
      <c r="H98" s="16">
        <v>-25240.14</v>
      </c>
      <c r="I98" s="16">
        <v>25240.14</v>
      </c>
      <c r="J98" s="16">
        <f t="shared" si="6"/>
        <v>423369.99</v>
      </c>
      <c r="K98" s="16">
        <v>41408.36</v>
      </c>
      <c r="L98" s="16">
        <v>351973.12</v>
      </c>
      <c r="M98" s="16">
        <f t="shared" si="7"/>
        <v>393381.48</v>
      </c>
      <c r="N98" s="16">
        <f t="shared" si="8"/>
        <v>29988.51000000001</v>
      </c>
      <c r="O98" s="2">
        <v>306</v>
      </c>
    </row>
    <row r="99" spans="1:15" ht="11.25" hidden="1" outlineLevel="2">
      <c r="A99" s="12" t="s">
        <v>141</v>
      </c>
      <c r="B99" s="2" t="s">
        <v>210</v>
      </c>
      <c r="C99" s="12" t="s">
        <v>211</v>
      </c>
      <c r="D99" s="16">
        <v>107607.42</v>
      </c>
      <c r="E99" s="16">
        <v>98.75</v>
      </c>
      <c r="F99" s="16">
        <f t="shared" si="5"/>
        <v>107706.17</v>
      </c>
      <c r="G99" s="16">
        <v>0</v>
      </c>
      <c r="H99" s="16">
        <v>91160.4</v>
      </c>
      <c r="I99" s="16">
        <v>0</v>
      </c>
      <c r="J99" s="16">
        <f t="shared" si="6"/>
        <v>198866.57</v>
      </c>
      <c r="K99" s="16">
        <v>197094.67</v>
      </c>
      <c r="L99" s="16">
        <v>0</v>
      </c>
      <c r="M99" s="16">
        <f t="shared" si="7"/>
        <v>197094.67</v>
      </c>
      <c r="N99" s="16">
        <f t="shared" si="8"/>
        <v>1771.8999999999942</v>
      </c>
      <c r="O99" s="2">
        <v>307</v>
      </c>
    </row>
    <row r="100" spans="1:15" ht="11.25" hidden="1" outlineLevel="2">
      <c r="A100" s="12" t="s">
        <v>141</v>
      </c>
      <c r="B100" s="2" t="s">
        <v>212</v>
      </c>
      <c r="C100" s="12" t="s">
        <v>213</v>
      </c>
      <c r="D100" s="16">
        <v>54303</v>
      </c>
      <c r="E100" s="16">
        <v>50000</v>
      </c>
      <c r="F100" s="16">
        <f t="shared" si="5"/>
        <v>104303</v>
      </c>
      <c r="G100" s="16">
        <v>0</v>
      </c>
      <c r="H100" s="16">
        <v>36815</v>
      </c>
      <c r="I100" s="16">
        <v>0</v>
      </c>
      <c r="J100" s="16">
        <f t="shared" si="6"/>
        <v>141118</v>
      </c>
      <c r="K100" s="16">
        <v>87905.74</v>
      </c>
      <c r="L100" s="16">
        <v>47393.8</v>
      </c>
      <c r="M100" s="16">
        <f t="shared" si="7"/>
        <v>135299.54</v>
      </c>
      <c r="N100" s="16">
        <f t="shared" si="8"/>
        <v>5818.459999999992</v>
      </c>
      <c r="O100" s="2">
        <v>308</v>
      </c>
    </row>
    <row r="101" spans="1:15" ht="11.25" hidden="1" outlineLevel="2">
      <c r="A101" s="12" t="s">
        <v>141</v>
      </c>
      <c r="B101" s="2" t="s">
        <v>214</v>
      </c>
      <c r="C101" s="12" t="s">
        <v>215</v>
      </c>
      <c r="D101" s="16">
        <v>20000</v>
      </c>
      <c r="E101" s="16">
        <v>1074325.82</v>
      </c>
      <c r="F101" s="16">
        <f t="shared" si="5"/>
        <v>1094325.82</v>
      </c>
      <c r="G101" s="16">
        <v>0</v>
      </c>
      <c r="H101" s="16">
        <v>36600</v>
      </c>
      <c r="I101" s="16">
        <v>0</v>
      </c>
      <c r="J101" s="16">
        <f t="shared" si="6"/>
        <v>1130925.82</v>
      </c>
      <c r="K101" s="16">
        <v>22868.56</v>
      </c>
      <c r="L101" s="16">
        <v>1010621.11</v>
      </c>
      <c r="M101" s="16">
        <f t="shared" si="7"/>
        <v>1033489.67</v>
      </c>
      <c r="N101" s="16">
        <f t="shared" si="8"/>
        <v>97436.15000000002</v>
      </c>
      <c r="O101" s="2">
        <v>309</v>
      </c>
    </row>
    <row r="102" spans="1:15" ht="11.25" hidden="1" outlineLevel="2">
      <c r="A102" s="12" t="s">
        <v>141</v>
      </c>
      <c r="B102" s="2" t="s">
        <v>216</v>
      </c>
      <c r="C102" s="12" t="s">
        <v>217</v>
      </c>
      <c r="D102" s="16">
        <v>69300</v>
      </c>
      <c r="E102" s="16">
        <v>80000</v>
      </c>
      <c r="F102" s="16">
        <f t="shared" si="5"/>
        <v>149300</v>
      </c>
      <c r="G102" s="16">
        <v>0</v>
      </c>
      <c r="H102" s="16">
        <v>50000</v>
      </c>
      <c r="I102" s="16">
        <v>0</v>
      </c>
      <c r="J102" s="16">
        <f t="shared" si="6"/>
        <v>199300</v>
      </c>
      <c r="K102" s="16">
        <v>36012.59</v>
      </c>
      <c r="L102" s="16">
        <v>79880.55</v>
      </c>
      <c r="M102" s="16">
        <f t="shared" si="7"/>
        <v>115893.14</v>
      </c>
      <c r="N102" s="16">
        <f t="shared" si="8"/>
        <v>83406.86</v>
      </c>
      <c r="O102" s="2">
        <v>310</v>
      </c>
    </row>
    <row r="103" spans="1:15" ht="11.25" hidden="1" outlineLevel="2">
      <c r="A103" s="12" t="s">
        <v>141</v>
      </c>
      <c r="B103" s="2" t="s">
        <v>218</v>
      </c>
      <c r="C103" s="12" t="s">
        <v>219</v>
      </c>
      <c r="D103" s="16">
        <v>207506.79</v>
      </c>
      <c r="E103" s="16">
        <v>90000</v>
      </c>
      <c r="F103" s="16">
        <f t="shared" si="5"/>
        <v>297506.79000000004</v>
      </c>
      <c r="G103" s="16">
        <v>0</v>
      </c>
      <c r="H103" s="16">
        <v>72500</v>
      </c>
      <c r="I103" s="16">
        <v>0</v>
      </c>
      <c r="J103" s="16">
        <f t="shared" si="6"/>
        <v>370006.79000000004</v>
      </c>
      <c r="K103" s="16">
        <v>178984.89</v>
      </c>
      <c r="L103" s="16">
        <v>99055.54</v>
      </c>
      <c r="M103" s="16">
        <f t="shared" si="7"/>
        <v>278040.43</v>
      </c>
      <c r="N103" s="16">
        <f t="shared" si="8"/>
        <v>91966.36000000004</v>
      </c>
      <c r="O103" s="2">
        <v>311</v>
      </c>
    </row>
    <row r="104" spans="1:15" ht="11.25" hidden="1" outlineLevel="2">
      <c r="A104" s="12" t="s">
        <v>141</v>
      </c>
      <c r="B104" s="2" t="s">
        <v>220</v>
      </c>
      <c r="C104" s="12" t="s">
        <v>221</v>
      </c>
      <c r="D104" s="16">
        <v>34133.19</v>
      </c>
      <c r="E104" s="16">
        <v>30000</v>
      </c>
      <c r="F104" s="16">
        <f t="shared" si="5"/>
        <v>64133.19</v>
      </c>
      <c r="G104" s="16">
        <v>0</v>
      </c>
      <c r="H104" s="16">
        <v>220000</v>
      </c>
      <c r="I104" s="16">
        <v>0</v>
      </c>
      <c r="J104" s="16">
        <f t="shared" si="6"/>
        <v>284133.19</v>
      </c>
      <c r="K104" s="16">
        <v>248959.32</v>
      </c>
      <c r="L104" s="16">
        <v>29490.99</v>
      </c>
      <c r="M104" s="16">
        <f t="shared" si="7"/>
        <v>278450.31</v>
      </c>
      <c r="N104" s="16">
        <f t="shared" si="8"/>
        <v>5682.880000000005</v>
      </c>
      <c r="O104" s="2">
        <v>312</v>
      </c>
    </row>
    <row r="105" spans="1:15" ht="11.25" hidden="1" outlineLevel="2">
      <c r="A105" s="12" t="s">
        <v>141</v>
      </c>
      <c r="B105" s="2" t="s">
        <v>222</v>
      </c>
      <c r="C105" s="12" t="s">
        <v>223</v>
      </c>
      <c r="D105" s="16">
        <v>56269.66</v>
      </c>
      <c r="E105" s="16">
        <v>1289440.87</v>
      </c>
      <c r="F105" s="16">
        <f t="shared" si="5"/>
        <v>1345710.53</v>
      </c>
      <c r="G105" s="16">
        <v>0</v>
      </c>
      <c r="H105" s="16">
        <v>100000</v>
      </c>
      <c r="I105" s="16">
        <v>0</v>
      </c>
      <c r="J105" s="16">
        <f t="shared" si="6"/>
        <v>1445710.53</v>
      </c>
      <c r="K105" s="16">
        <v>148615.58</v>
      </c>
      <c r="L105" s="16">
        <v>1106974.3</v>
      </c>
      <c r="M105" s="16">
        <f t="shared" si="7"/>
        <v>1255589.8800000001</v>
      </c>
      <c r="N105" s="16">
        <f t="shared" si="8"/>
        <v>190120.6499999999</v>
      </c>
      <c r="O105" s="2">
        <v>314</v>
      </c>
    </row>
    <row r="106" spans="1:15" ht="11.25" hidden="1" outlineLevel="2">
      <c r="A106" s="12" t="s">
        <v>141</v>
      </c>
      <c r="B106" s="2" t="s">
        <v>224</v>
      </c>
      <c r="C106" s="12" t="s">
        <v>225</v>
      </c>
      <c r="D106" s="16">
        <v>39000</v>
      </c>
      <c r="E106" s="16">
        <v>0</v>
      </c>
      <c r="F106" s="16">
        <f t="shared" si="5"/>
        <v>39000</v>
      </c>
      <c r="G106" s="16">
        <v>0</v>
      </c>
      <c r="H106" s="16">
        <v>48600</v>
      </c>
      <c r="I106" s="16">
        <v>178154</v>
      </c>
      <c r="J106" s="16">
        <f t="shared" si="6"/>
        <v>265754</v>
      </c>
      <c r="K106" s="16">
        <v>18932.4</v>
      </c>
      <c r="L106" s="16">
        <v>90855.66</v>
      </c>
      <c r="M106" s="16">
        <f t="shared" si="7"/>
        <v>109788.06</v>
      </c>
      <c r="N106" s="16">
        <f t="shared" si="8"/>
        <v>155965.94</v>
      </c>
      <c r="O106" s="2">
        <v>317</v>
      </c>
    </row>
    <row r="107" spans="1:15" ht="11.25" hidden="1" outlineLevel="2">
      <c r="A107" s="12" t="s">
        <v>141</v>
      </c>
      <c r="B107" s="2" t="s">
        <v>226</v>
      </c>
      <c r="C107" s="12" t="s">
        <v>227</v>
      </c>
      <c r="D107" s="16">
        <v>47250</v>
      </c>
      <c r="E107" s="16">
        <v>135000</v>
      </c>
      <c r="F107" s="16">
        <f t="shared" si="5"/>
        <v>182250</v>
      </c>
      <c r="G107" s="16">
        <v>0</v>
      </c>
      <c r="H107" s="16">
        <v>4500</v>
      </c>
      <c r="I107" s="16">
        <v>0</v>
      </c>
      <c r="J107" s="16">
        <f t="shared" si="6"/>
        <v>186750</v>
      </c>
      <c r="K107" s="16">
        <v>81963.63</v>
      </c>
      <c r="L107" s="16">
        <v>21434.29</v>
      </c>
      <c r="M107" s="16">
        <f t="shared" si="7"/>
        <v>103397.92000000001</v>
      </c>
      <c r="N107" s="16">
        <f t="shared" si="8"/>
        <v>83352.07999999999</v>
      </c>
      <c r="O107" s="2">
        <v>316</v>
      </c>
    </row>
    <row r="108" spans="1:15" ht="11.25" hidden="1" outlineLevel="2">
      <c r="A108" s="12" t="s">
        <v>141</v>
      </c>
      <c r="B108" s="2" t="s">
        <v>228</v>
      </c>
      <c r="C108" s="12" t="s">
        <v>229</v>
      </c>
      <c r="D108" s="16">
        <v>114527.22</v>
      </c>
      <c r="E108" s="16">
        <v>0</v>
      </c>
      <c r="F108" s="16">
        <f t="shared" si="5"/>
        <v>114527.22</v>
      </c>
      <c r="G108" s="16">
        <v>0</v>
      </c>
      <c r="H108" s="16">
        <v>-15971.42</v>
      </c>
      <c r="I108" s="16">
        <v>15971.42</v>
      </c>
      <c r="J108" s="16">
        <f t="shared" si="6"/>
        <v>114527.22</v>
      </c>
      <c r="K108" s="16">
        <v>98555.8</v>
      </c>
      <c r="L108" s="16">
        <v>15971.42</v>
      </c>
      <c r="M108" s="16">
        <f t="shared" si="7"/>
        <v>114527.22</v>
      </c>
      <c r="N108" s="16">
        <f t="shared" si="8"/>
        <v>0</v>
      </c>
      <c r="O108" s="2">
        <v>315</v>
      </c>
    </row>
    <row r="109" spans="1:15" ht="11.25" hidden="1" outlineLevel="2">
      <c r="A109" s="12" t="s">
        <v>141</v>
      </c>
      <c r="B109" s="2" t="s">
        <v>230</v>
      </c>
      <c r="C109" s="12" t="s">
        <v>231</v>
      </c>
      <c r="D109" s="16">
        <v>63064.86</v>
      </c>
      <c r="E109" s="16">
        <v>0</v>
      </c>
      <c r="F109" s="16">
        <f t="shared" si="5"/>
        <v>63064.86</v>
      </c>
      <c r="G109" s="16">
        <v>0</v>
      </c>
      <c r="H109" s="16">
        <v>0</v>
      </c>
      <c r="I109" s="16">
        <v>0</v>
      </c>
      <c r="J109" s="16">
        <f t="shared" si="6"/>
        <v>63064.86</v>
      </c>
      <c r="K109" s="16">
        <v>22447.36</v>
      </c>
      <c r="L109" s="16">
        <v>40617.5</v>
      </c>
      <c r="M109" s="16">
        <f t="shared" si="7"/>
        <v>63064.86</v>
      </c>
      <c r="N109" s="16">
        <f t="shared" si="8"/>
        <v>0</v>
      </c>
      <c r="O109" s="2">
        <v>319</v>
      </c>
    </row>
    <row r="110" spans="1:15" ht="11.25" hidden="1" outlineLevel="2">
      <c r="A110" s="12" t="s">
        <v>141</v>
      </c>
      <c r="B110" s="2" t="s">
        <v>232</v>
      </c>
      <c r="C110" s="12" t="s">
        <v>233</v>
      </c>
      <c r="D110" s="16">
        <v>99170.68</v>
      </c>
      <c r="E110" s="16">
        <v>1.97</v>
      </c>
      <c r="F110" s="16">
        <f t="shared" si="5"/>
        <v>99172.65</v>
      </c>
      <c r="G110" s="16">
        <v>0</v>
      </c>
      <c r="H110" s="16">
        <v>69000</v>
      </c>
      <c r="I110" s="16">
        <v>0</v>
      </c>
      <c r="J110" s="16">
        <f t="shared" si="6"/>
        <v>168172.65</v>
      </c>
      <c r="K110" s="16">
        <v>76256.83</v>
      </c>
      <c r="L110" s="16">
        <v>0</v>
      </c>
      <c r="M110" s="16">
        <f t="shared" si="7"/>
        <v>76256.83</v>
      </c>
      <c r="N110" s="16">
        <f t="shared" si="8"/>
        <v>91915.81999999999</v>
      </c>
      <c r="O110" s="2">
        <v>313</v>
      </c>
    </row>
    <row r="111" spans="1:15" ht="11.25" hidden="1" outlineLevel="2">
      <c r="A111" s="12" t="s">
        <v>141</v>
      </c>
      <c r="B111" s="2" t="s">
        <v>234</v>
      </c>
      <c r="C111" s="12" t="s">
        <v>235</v>
      </c>
      <c r="D111" s="16">
        <v>0</v>
      </c>
      <c r="E111" s="16">
        <v>137326.15</v>
      </c>
      <c r="F111" s="16">
        <f t="shared" si="5"/>
        <v>137326.15</v>
      </c>
      <c r="G111" s="16">
        <v>0</v>
      </c>
      <c r="H111" s="16">
        <v>80750</v>
      </c>
      <c r="I111" s="16">
        <v>0</v>
      </c>
      <c r="J111" s="16">
        <f t="shared" si="6"/>
        <v>218076.15</v>
      </c>
      <c r="K111" s="16">
        <v>53436.45</v>
      </c>
      <c r="L111" s="16">
        <v>120884.5</v>
      </c>
      <c r="M111" s="16">
        <f t="shared" si="7"/>
        <v>174320.95</v>
      </c>
      <c r="N111" s="16">
        <f t="shared" si="8"/>
        <v>43755.19999999998</v>
      </c>
      <c r="O111" s="2">
        <v>318</v>
      </c>
    </row>
    <row r="112" spans="1:15" ht="11.25" hidden="1" outlineLevel="2">
      <c r="A112" s="12" t="s">
        <v>141</v>
      </c>
      <c r="B112" s="2" t="s">
        <v>236</v>
      </c>
      <c r="C112" s="12" t="s">
        <v>237</v>
      </c>
      <c r="D112" s="16">
        <v>66383.6</v>
      </c>
      <c r="E112" s="16">
        <v>0</v>
      </c>
      <c r="F112" s="16">
        <f t="shared" si="5"/>
        <v>66383.6</v>
      </c>
      <c r="G112" s="16">
        <v>0</v>
      </c>
      <c r="H112" s="16">
        <v>0</v>
      </c>
      <c r="I112" s="16">
        <v>0</v>
      </c>
      <c r="J112" s="16">
        <f t="shared" si="6"/>
        <v>66383.6</v>
      </c>
      <c r="K112" s="16">
        <v>66383.6</v>
      </c>
      <c r="L112" s="16">
        <v>0</v>
      </c>
      <c r="M112" s="16">
        <f t="shared" si="7"/>
        <v>66383.6</v>
      </c>
      <c r="N112" s="16">
        <f t="shared" si="8"/>
        <v>0</v>
      </c>
      <c r="O112" s="2">
        <v>320</v>
      </c>
    </row>
    <row r="113" spans="1:15" ht="11.25" hidden="1" outlineLevel="1">
      <c r="A113" s="14" t="s">
        <v>308</v>
      </c>
      <c r="B113" s="2"/>
      <c r="C113" s="12"/>
      <c r="D113" s="17">
        <f aca="true" t="shared" si="9" ref="D113:N113">SUBTOTAL(9,D65:D112)</f>
        <v>2528133.66</v>
      </c>
      <c r="E113" s="17">
        <f t="shared" si="9"/>
        <v>3555170.1900000004</v>
      </c>
      <c r="F113" s="17">
        <f t="shared" si="9"/>
        <v>6083303.85</v>
      </c>
      <c r="G113" s="17">
        <f t="shared" si="9"/>
        <v>0</v>
      </c>
      <c r="H113" s="17">
        <f t="shared" si="9"/>
        <v>2607688.01</v>
      </c>
      <c r="I113" s="17">
        <f t="shared" si="9"/>
        <v>288585.38999999996</v>
      </c>
      <c r="J113" s="17">
        <f t="shared" si="9"/>
        <v>8979577.250000002</v>
      </c>
      <c r="K113" s="17">
        <f t="shared" si="9"/>
        <v>3845171.05</v>
      </c>
      <c r="L113" s="17">
        <f t="shared" si="9"/>
        <v>3485674.0100000002</v>
      </c>
      <c r="M113" s="17">
        <f t="shared" si="9"/>
        <v>7330845.059999999</v>
      </c>
      <c r="N113" s="17">
        <f t="shared" si="9"/>
        <v>1648732.19</v>
      </c>
      <c r="O113" s="2"/>
    </row>
    <row r="114" spans="1:15" ht="11.25" hidden="1" outlineLevel="2">
      <c r="A114" s="12" t="s">
        <v>238</v>
      </c>
      <c r="B114" s="2" t="s">
        <v>239</v>
      </c>
      <c r="C114" s="12" t="s">
        <v>240</v>
      </c>
      <c r="D114" s="16">
        <v>1078368.34</v>
      </c>
      <c r="E114" s="16">
        <v>39458.41</v>
      </c>
      <c r="F114" s="16">
        <f t="shared" si="5"/>
        <v>1117826.75</v>
      </c>
      <c r="G114" s="16">
        <v>0</v>
      </c>
      <c r="H114" s="16">
        <v>0</v>
      </c>
      <c r="I114" s="16">
        <v>0</v>
      </c>
      <c r="J114" s="16">
        <f t="shared" si="6"/>
        <v>1117826.75</v>
      </c>
      <c r="K114" s="16">
        <v>1095051.78</v>
      </c>
      <c r="L114" s="16">
        <v>0</v>
      </c>
      <c r="M114" s="16">
        <f t="shared" si="7"/>
        <v>1095051.78</v>
      </c>
      <c r="N114" s="16">
        <f t="shared" si="8"/>
        <v>22774.969999999972</v>
      </c>
      <c r="O114" s="2">
        <v>161</v>
      </c>
    </row>
    <row r="115" spans="1:15" ht="11.25" hidden="1" outlineLevel="2">
      <c r="A115" s="12" t="s">
        <v>238</v>
      </c>
      <c r="B115" s="2" t="s">
        <v>241</v>
      </c>
      <c r="C115" s="12" t="s">
        <v>242</v>
      </c>
      <c r="D115" s="16">
        <v>1553923.89</v>
      </c>
      <c r="E115" s="16">
        <v>2308.78</v>
      </c>
      <c r="F115" s="16">
        <f t="shared" si="5"/>
        <v>1556232.67</v>
      </c>
      <c r="G115" s="16">
        <v>0</v>
      </c>
      <c r="H115" s="16">
        <v>0</v>
      </c>
      <c r="I115" s="16">
        <v>0</v>
      </c>
      <c r="J115" s="16">
        <f t="shared" si="6"/>
        <v>1556232.67</v>
      </c>
      <c r="K115" s="16">
        <v>1480920.02</v>
      </c>
      <c r="L115" s="16">
        <v>18795.22</v>
      </c>
      <c r="M115" s="16">
        <f t="shared" si="7"/>
        <v>1499715.24</v>
      </c>
      <c r="N115" s="16">
        <f t="shared" si="8"/>
        <v>56517.429999999935</v>
      </c>
      <c r="O115" s="2">
        <v>164</v>
      </c>
    </row>
    <row r="116" spans="1:15" ht="11.25" hidden="1" outlineLevel="2">
      <c r="A116" s="12" t="s">
        <v>238</v>
      </c>
      <c r="B116" s="2" t="s">
        <v>243</v>
      </c>
      <c r="C116" s="12" t="s">
        <v>244</v>
      </c>
      <c r="D116" s="16">
        <v>36.32</v>
      </c>
      <c r="E116" s="16">
        <v>0</v>
      </c>
      <c r="F116" s="16">
        <f t="shared" si="5"/>
        <v>36.32</v>
      </c>
      <c r="G116" s="16">
        <v>0</v>
      </c>
      <c r="H116" s="16">
        <v>0</v>
      </c>
      <c r="I116" s="16">
        <v>0</v>
      </c>
      <c r="J116" s="16">
        <f t="shared" si="6"/>
        <v>36.32</v>
      </c>
      <c r="K116" s="16">
        <v>0</v>
      </c>
      <c r="L116" s="16">
        <v>0</v>
      </c>
      <c r="M116" s="16">
        <f t="shared" si="7"/>
        <v>0</v>
      </c>
      <c r="N116" s="16">
        <f t="shared" si="8"/>
        <v>36.32</v>
      </c>
      <c r="O116" s="2">
        <v>165</v>
      </c>
    </row>
    <row r="117" spans="1:15" ht="11.25" hidden="1" outlineLevel="2">
      <c r="A117" s="12" t="s">
        <v>238</v>
      </c>
      <c r="B117" s="2" t="s">
        <v>245</v>
      </c>
      <c r="C117" s="12" t="s">
        <v>246</v>
      </c>
      <c r="D117" s="16">
        <v>214776.36</v>
      </c>
      <c r="E117" s="16">
        <v>0</v>
      </c>
      <c r="F117" s="16">
        <f t="shared" si="5"/>
        <v>214776.36</v>
      </c>
      <c r="G117" s="16">
        <v>0</v>
      </c>
      <c r="H117" s="16">
        <v>0</v>
      </c>
      <c r="I117" s="16">
        <v>0</v>
      </c>
      <c r="J117" s="16">
        <f t="shared" si="6"/>
        <v>214776.36</v>
      </c>
      <c r="K117" s="16">
        <v>-2323</v>
      </c>
      <c r="L117" s="16">
        <v>211671.88</v>
      </c>
      <c r="M117" s="16">
        <f t="shared" si="7"/>
        <v>209348.88</v>
      </c>
      <c r="N117" s="16">
        <f t="shared" si="8"/>
        <v>5427.479999999981</v>
      </c>
      <c r="O117" s="2">
        <v>160</v>
      </c>
    </row>
    <row r="118" spans="1:15" ht="11.25" hidden="1" outlineLevel="2">
      <c r="A118" s="12" t="s">
        <v>238</v>
      </c>
      <c r="B118" s="2" t="s">
        <v>247</v>
      </c>
      <c r="C118" s="12" t="s">
        <v>248</v>
      </c>
      <c r="D118" s="16">
        <v>619940.71</v>
      </c>
      <c r="E118" s="16">
        <v>-407231.79</v>
      </c>
      <c r="F118" s="16">
        <f t="shared" si="5"/>
        <v>212708.91999999998</v>
      </c>
      <c r="G118" s="16">
        <v>0</v>
      </c>
      <c r="H118" s="16">
        <v>0</v>
      </c>
      <c r="I118" s="16">
        <v>0</v>
      </c>
      <c r="J118" s="16">
        <f t="shared" si="6"/>
        <v>212708.91999999998</v>
      </c>
      <c r="K118" s="16">
        <v>2323</v>
      </c>
      <c r="L118" s="16">
        <v>-211671.88</v>
      </c>
      <c r="M118" s="16">
        <f t="shared" si="7"/>
        <v>-209348.88</v>
      </c>
      <c r="N118" s="16">
        <f t="shared" si="8"/>
        <v>422057.8</v>
      </c>
      <c r="O118" s="2">
        <v>162</v>
      </c>
    </row>
    <row r="119" spans="1:15" ht="11.25" hidden="1" outlineLevel="2">
      <c r="A119" s="12" t="s">
        <v>238</v>
      </c>
      <c r="B119" s="2" t="s">
        <v>249</v>
      </c>
      <c r="C119" s="12" t="s">
        <v>250</v>
      </c>
      <c r="D119" s="16">
        <v>661226.45</v>
      </c>
      <c r="E119" s="16">
        <v>220717.27</v>
      </c>
      <c r="F119" s="16">
        <f t="shared" si="5"/>
        <v>881943.72</v>
      </c>
      <c r="G119" s="16">
        <v>0</v>
      </c>
      <c r="H119" s="16">
        <v>0</v>
      </c>
      <c r="I119" s="16">
        <v>0</v>
      </c>
      <c r="J119" s="16">
        <f t="shared" si="6"/>
        <v>881943.72</v>
      </c>
      <c r="K119" s="16">
        <v>190761.26</v>
      </c>
      <c r="L119" s="16">
        <v>0</v>
      </c>
      <c r="M119" s="16">
        <f t="shared" si="7"/>
        <v>190761.26</v>
      </c>
      <c r="N119" s="16">
        <f t="shared" si="8"/>
        <v>691182.46</v>
      </c>
      <c r="O119" s="2">
        <v>163</v>
      </c>
    </row>
    <row r="120" spans="1:15" ht="11.25" hidden="1" outlineLevel="2">
      <c r="A120" s="12" t="s">
        <v>238</v>
      </c>
      <c r="B120" s="2" t="s">
        <v>251</v>
      </c>
      <c r="C120" s="12" t="s">
        <v>252</v>
      </c>
      <c r="D120" s="16">
        <v>379539.91</v>
      </c>
      <c r="E120" s="16">
        <v>-54280.67</v>
      </c>
      <c r="F120" s="16">
        <f t="shared" si="5"/>
        <v>325259.24</v>
      </c>
      <c r="G120" s="16">
        <v>0</v>
      </c>
      <c r="H120" s="16">
        <v>-235000</v>
      </c>
      <c r="I120" s="16">
        <v>235000</v>
      </c>
      <c r="J120" s="16">
        <f t="shared" si="6"/>
        <v>325259.24</v>
      </c>
      <c r="K120" s="16">
        <v>-78.48</v>
      </c>
      <c r="L120" s="16">
        <v>0</v>
      </c>
      <c r="M120" s="16">
        <f t="shared" si="7"/>
        <v>-78.48</v>
      </c>
      <c r="N120" s="16">
        <f t="shared" si="8"/>
        <v>325337.72</v>
      </c>
      <c r="O120" s="2">
        <v>219</v>
      </c>
    </row>
    <row r="121" spans="1:15" ht="11.25" hidden="1" outlineLevel="2">
      <c r="A121" s="12" t="s">
        <v>238</v>
      </c>
      <c r="B121" s="2" t="s">
        <v>253</v>
      </c>
      <c r="C121" s="12" t="s">
        <v>254</v>
      </c>
      <c r="D121" s="16">
        <v>414543.61</v>
      </c>
      <c r="E121" s="16">
        <v>-242208.62</v>
      </c>
      <c r="F121" s="16">
        <f t="shared" si="5"/>
        <v>172334.99</v>
      </c>
      <c r="G121" s="16">
        <v>0</v>
      </c>
      <c r="H121" s="16">
        <v>0</v>
      </c>
      <c r="I121" s="16">
        <v>0</v>
      </c>
      <c r="J121" s="16">
        <f t="shared" si="6"/>
        <v>172334.99</v>
      </c>
      <c r="K121" s="16">
        <v>-23.5</v>
      </c>
      <c r="L121" s="16">
        <v>0</v>
      </c>
      <c r="M121" s="16">
        <f t="shared" si="7"/>
        <v>-23.5</v>
      </c>
      <c r="N121" s="16">
        <f t="shared" si="8"/>
        <v>172358.49</v>
      </c>
      <c r="O121" s="2">
        <v>190</v>
      </c>
    </row>
    <row r="122" spans="1:15" ht="11.25" hidden="1" outlineLevel="2">
      <c r="A122" s="12" t="s">
        <v>238</v>
      </c>
      <c r="B122" s="2" t="s">
        <v>255</v>
      </c>
      <c r="C122" s="12" t="s">
        <v>331</v>
      </c>
      <c r="D122" s="16">
        <v>1644128.8</v>
      </c>
      <c r="E122" s="16">
        <v>431666.62</v>
      </c>
      <c r="F122" s="16">
        <f t="shared" si="5"/>
        <v>2075795.42</v>
      </c>
      <c r="G122" s="16">
        <v>0</v>
      </c>
      <c r="H122" s="16">
        <v>398195.69</v>
      </c>
      <c r="I122" s="16">
        <v>-405592.65</v>
      </c>
      <c r="J122" s="16">
        <f t="shared" si="6"/>
        <v>2068398.46</v>
      </c>
      <c r="K122" s="16">
        <v>2042324.49</v>
      </c>
      <c r="L122" s="16">
        <v>13275</v>
      </c>
      <c r="M122" s="16">
        <f t="shared" si="7"/>
        <v>2055599.49</v>
      </c>
      <c r="N122" s="16">
        <f t="shared" si="8"/>
        <v>12798.969999999972</v>
      </c>
      <c r="O122" s="2">
        <v>189</v>
      </c>
    </row>
    <row r="123" spans="1:15" ht="11.25" hidden="1" outlineLevel="2">
      <c r="A123" s="12" t="s">
        <v>238</v>
      </c>
      <c r="B123" s="2" t="s">
        <v>255</v>
      </c>
      <c r="C123" s="12" t="s">
        <v>332</v>
      </c>
      <c r="D123" s="16">
        <v>0</v>
      </c>
      <c r="E123" s="16">
        <v>1.06</v>
      </c>
      <c r="F123" s="16">
        <f t="shared" si="5"/>
        <v>1.06</v>
      </c>
      <c r="G123" s="16">
        <v>0</v>
      </c>
      <c r="H123" s="16">
        <v>7396.96</v>
      </c>
      <c r="I123" s="16">
        <v>-1.06</v>
      </c>
      <c r="J123" s="16">
        <f t="shared" si="6"/>
        <v>7396.96</v>
      </c>
      <c r="K123" s="16">
        <v>0</v>
      </c>
      <c r="L123" s="16">
        <v>0</v>
      </c>
      <c r="M123" s="16">
        <f t="shared" si="7"/>
        <v>0</v>
      </c>
      <c r="N123" s="16">
        <f t="shared" si="8"/>
        <v>7396.96</v>
      </c>
      <c r="O123" s="2">
        <v>241</v>
      </c>
    </row>
    <row r="124" spans="1:15" ht="11.25" hidden="1" outlineLevel="2">
      <c r="A124" s="12" t="s">
        <v>238</v>
      </c>
      <c r="B124" s="2" t="s">
        <v>255</v>
      </c>
      <c r="C124" s="12" t="s">
        <v>333</v>
      </c>
      <c r="D124" s="16">
        <v>-7820</v>
      </c>
      <c r="E124" s="16">
        <v>312838.93</v>
      </c>
      <c r="F124" s="16">
        <f t="shared" si="5"/>
        <v>305018.93</v>
      </c>
      <c r="G124" s="16">
        <v>0</v>
      </c>
      <c r="H124" s="16">
        <v>7820</v>
      </c>
      <c r="I124" s="16">
        <v>-7818.94</v>
      </c>
      <c r="J124" s="16">
        <f t="shared" si="6"/>
        <v>305019.99</v>
      </c>
      <c r="K124" s="16">
        <v>7396.96</v>
      </c>
      <c r="L124" s="16">
        <v>289998.95</v>
      </c>
      <c r="M124" s="16">
        <f t="shared" si="7"/>
        <v>297395.91000000003</v>
      </c>
      <c r="N124" s="16">
        <f t="shared" si="8"/>
        <v>7624.079999999958</v>
      </c>
      <c r="O124" s="2">
        <v>229</v>
      </c>
    </row>
    <row r="125" spans="1:15" ht="11.25" hidden="1" outlineLevel="2">
      <c r="A125" s="12" t="s">
        <v>238</v>
      </c>
      <c r="B125" s="2" t="s">
        <v>257</v>
      </c>
      <c r="C125" s="12" t="s">
        <v>258</v>
      </c>
      <c r="D125" s="16">
        <v>135349</v>
      </c>
      <c r="E125" s="16">
        <v>-131901.3</v>
      </c>
      <c r="F125" s="16">
        <f t="shared" si="5"/>
        <v>3447.7000000000116</v>
      </c>
      <c r="G125" s="16">
        <v>0</v>
      </c>
      <c r="H125" s="16">
        <v>50000</v>
      </c>
      <c r="I125" s="16">
        <v>0</v>
      </c>
      <c r="J125" s="16">
        <f t="shared" si="6"/>
        <v>53447.70000000001</v>
      </c>
      <c r="K125" s="16">
        <v>19310.84</v>
      </c>
      <c r="L125" s="16">
        <v>431.25</v>
      </c>
      <c r="M125" s="16">
        <f t="shared" si="7"/>
        <v>19742.09</v>
      </c>
      <c r="N125" s="16">
        <f t="shared" si="8"/>
        <v>33705.610000000015</v>
      </c>
      <c r="O125" s="2">
        <v>186</v>
      </c>
    </row>
    <row r="126" spans="1:15" ht="11.25" hidden="1" outlineLevel="2">
      <c r="A126" s="12" t="s">
        <v>238</v>
      </c>
      <c r="B126" s="2" t="s">
        <v>259</v>
      </c>
      <c r="C126" s="12" t="s">
        <v>260</v>
      </c>
      <c r="D126" s="16">
        <v>101985.65</v>
      </c>
      <c r="E126" s="16">
        <v>1192.64</v>
      </c>
      <c r="F126" s="16">
        <f t="shared" si="5"/>
        <v>103178.29</v>
      </c>
      <c r="G126" s="16">
        <v>0</v>
      </c>
      <c r="H126" s="16">
        <v>0</v>
      </c>
      <c r="I126" s="16">
        <v>0</v>
      </c>
      <c r="J126" s="16">
        <f t="shared" si="6"/>
        <v>103178.29</v>
      </c>
      <c r="K126" s="16">
        <v>131383.58</v>
      </c>
      <c r="L126" s="16">
        <v>-28200.3</v>
      </c>
      <c r="M126" s="16">
        <f t="shared" si="7"/>
        <v>103183.27999999998</v>
      </c>
      <c r="N126" s="16">
        <f t="shared" si="8"/>
        <v>-4.989999999990687</v>
      </c>
      <c r="O126" s="2">
        <v>187</v>
      </c>
    </row>
    <row r="127" spans="1:15" ht="11.25" hidden="1" outlineLevel="2">
      <c r="A127" s="12" t="s">
        <v>238</v>
      </c>
      <c r="B127" s="2" t="s">
        <v>261</v>
      </c>
      <c r="C127" s="12" t="s">
        <v>262</v>
      </c>
      <c r="D127" s="16">
        <v>176979.02</v>
      </c>
      <c r="E127" s="16">
        <v>24596.11</v>
      </c>
      <c r="F127" s="16">
        <f t="shared" si="5"/>
        <v>201575.13</v>
      </c>
      <c r="G127" s="16">
        <v>0</v>
      </c>
      <c r="H127" s="16">
        <v>-4129.58</v>
      </c>
      <c r="I127" s="16">
        <v>4129.58</v>
      </c>
      <c r="J127" s="16">
        <f t="shared" si="6"/>
        <v>201575.13</v>
      </c>
      <c r="K127" s="16">
        <v>201575.15</v>
      </c>
      <c r="L127" s="16">
        <v>0</v>
      </c>
      <c r="M127" s="16">
        <f t="shared" si="7"/>
        <v>201575.15</v>
      </c>
      <c r="N127" s="16">
        <f t="shared" si="8"/>
        <v>-0.01999999998952262</v>
      </c>
      <c r="O127" s="2">
        <v>220</v>
      </c>
    </row>
    <row r="128" spans="1:15" ht="11.25" hidden="1" outlineLevel="2">
      <c r="A128" s="12" t="s">
        <v>238</v>
      </c>
      <c r="B128" s="2" t="s">
        <v>263</v>
      </c>
      <c r="C128" s="12" t="s">
        <v>264</v>
      </c>
      <c r="D128" s="16">
        <v>227401.56</v>
      </c>
      <c r="E128" s="16">
        <v>137922.53</v>
      </c>
      <c r="F128" s="16">
        <f t="shared" si="5"/>
        <v>365324.08999999997</v>
      </c>
      <c r="G128" s="16">
        <v>0</v>
      </c>
      <c r="H128" s="16">
        <v>0</v>
      </c>
      <c r="I128" s="16">
        <v>0</v>
      </c>
      <c r="J128" s="16">
        <f t="shared" si="6"/>
        <v>365324.08999999997</v>
      </c>
      <c r="K128" s="16">
        <v>169816.92</v>
      </c>
      <c r="L128" s="16">
        <v>113800.26</v>
      </c>
      <c r="M128" s="16">
        <f t="shared" si="7"/>
        <v>283617.18</v>
      </c>
      <c r="N128" s="16">
        <f t="shared" si="8"/>
        <v>81706.90999999997</v>
      </c>
      <c r="O128" s="2">
        <v>217</v>
      </c>
    </row>
    <row r="129" spans="1:15" ht="11.25" hidden="1" outlineLevel="2">
      <c r="A129" s="12" t="s">
        <v>238</v>
      </c>
      <c r="B129" s="2" t="s">
        <v>265</v>
      </c>
      <c r="C129" s="12" t="s">
        <v>266</v>
      </c>
      <c r="D129" s="16">
        <v>204296.26</v>
      </c>
      <c r="E129" s="16">
        <v>44617.98</v>
      </c>
      <c r="F129" s="16">
        <f t="shared" si="5"/>
        <v>248914.24000000002</v>
      </c>
      <c r="G129" s="16">
        <v>0</v>
      </c>
      <c r="H129" s="16">
        <v>0</v>
      </c>
      <c r="I129" s="16">
        <v>0</v>
      </c>
      <c r="J129" s="16">
        <f t="shared" si="6"/>
        <v>248914.24000000002</v>
      </c>
      <c r="K129" s="16">
        <v>159816.21</v>
      </c>
      <c r="L129" s="16">
        <v>83614.98</v>
      </c>
      <c r="M129" s="16">
        <f t="shared" si="7"/>
        <v>243431.19</v>
      </c>
      <c r="N129" s="16">
        <f t="shared" si="8"/>
        <v>5483.0500000000175</v>
      </c>
      <c r="O129" s="2">
        <v>216</v>
      </c>
    </row>
    <row r="130" spans="1:15" ht="11.25" hidden="1" outlineLevel="2">
      <c r="A130" s="12" t="s">
        <v>238</v>
      </c>
      <c r="B130" s="2" t="s">
        <v>267</v>
      </c>
      <c r="C130" s="12" t="s">
        <v>268</v>
      </c>
      <c r="D130" s="16">
        <v>3431.96</v>
      </c>
      <c r="E130" s="16">
        <v>300003.37</v>
      </c>
      <c r="F130" s="16">
        <f t="shared" si="5"/>
        <v>303435.33</v>
      </c>
      <c r="G130" s="16">
        <v>0</v>
      </c>
      <c r="H130" s="16">
        <v>270000</v>
      </c>
      <c r="I130" s="16">
        <v>35000</v>
      </c>
      <c r="J130" s="16">
        <f t="shared" si="6"/>
        <v>608435.3300000001</v>
      </c>
      <c r="K130" s="16">
        <v>153178.02</v>
      </c>
      <c r="L130" s="16">
        <v>387274.09</v>
      </c>
      <c r="M130" s="16">
        <f t="shared" si="7"/>
        <v>540452.11</v>
      </c>
      <c r="N130" s="16">
        <f t="shared" si="8"/>
        <v>67983.22000000009</v>
      </c>
      <c r="O130" s="2">
        <v>251</v>
      </c>
    </row>
    <row r="131" spans="1:15" ht="11.25" hidden="1" outlineLevel="2">
      <c r="A131" s="12" t="s">
        <v>238</v>
      </c>
      <c r="B131" s="2" t="s">
        <v>269</v>
      </c>
      <c r="C131" s="12" t="s">
        <v>270</v>
      </c>
      <c r="D131" s="16">
        <v>677041.67</v>
      </c>
      <c r="E131" s="16">
        <v>750473.88</v>
      </c>
      <c r="F131" s="16">
        <f t="shared" si="5"/>
        <v>1427515.55</v>
      </c>
      <c r="G131" s="16">
        <v>0</v>
      </c>
      <c r="H131" s="16">
        <v>631000</v>
      </c>
      <c r="I131" s="16">
        <v>-244721.83</v>
      </c>
      <c r="J131" s="16">
        <f t="shared" si="6"/>
        <v>1813793.7200000002</v>
      </c>
      <c r="K131" s="16">
        <v>1270900.2</v>
      </c>
      <c r="L131" s="16">
        <v>161903.02</v>
      </c>
      <c r="M131" s="16">
        <f t="shared" si="7"/>
        <v>1432803.22</v>
      </c>
      <c r="N131" s="16">
        <f t="shared" si="8"/>
        <v>380990.50000000023</v>
      </c>
      <c r="O131" s="2">
        <v>252</v>
      </c>
    </row>
    <row r="132" spans="1:15" ht="11.25" hidden="1" outlineLevel="2">
      <c r="A132" s="12" t="s">
        <v>238</v>
      </c>
      <c r="B132" s="2" t="s">
        <v>271</v>
      </c>
      <c r="C132" s="12" t="s">
        <v>272</v>
      </c>
      <c r="D132" s="16">
        <v>2952292.54</v>
      </c>
      <c r="E132" s="16">
        <v>-774469.25</v>
      </c>
      <c r="F132" s="16">
        <f t="shared" si="5"/>
        <v>2177823.29</v>
      </c>
      <c r="G132" s="16">
        <v>0</v>
      </c>
      <c r="H132" s="16">
        <v>82964.51</v>
      </c>
      <c r="I132" s="16">
        <v>1309085.49</v>
      </c>
      <c r="J132" s="16">
        <f t="shared" si="6"/>
        <v>3569873.29</v>
      </c>
      <c r="K132" s="16">
        <v>2711043.01</v>
      </c>
      <c r="L132" s="16">
        <v>534616.24</v>
      </c>
      <c r="M132" s="16">
        <f t="shared" si="7"/>
        <v>3245659.25</v>
      </c>
      <c r="N132" s="16">
        <f t="shared" si="8"/>
        <v>324214.04000000004</v>
      </c>
      <c r="O132" s="2">
        <v>250</v>
      </c>
    </row>
    <row r="133" spans="1:15" ht="11.25" hidden="1" outlineLevel="2">
      <c r="A133" s="12" t="s">
        <v>238</v>
      </c>
      <c r="B133" s="2" t="s">
        <v>273</v>
      </c>
      <c r="C133" s="12" t="s">
        <v>274</v>
      </c>
      <c r="D133" s="16">
        <v>0</v>
      </c>
      <c r="E133" s="16">
        <v>0</v>
      </c>
      <c r="F133" s="16">
        <f aca="true" t="shared" si="10" ref="F133:F151">D133+E133</f>
        <v>0</v>
      </c>
      <c r="G133" s="16">
        <v>0</v>
      </c>
      <c r="H133" s="16">
        <v>0</v>
      </c>
      <c r="I133" s="16">
        <v>244721.83</v>
      </c>
      <c r="J133" s="16">
        <f aca="true" t="shared" si="11" ref="J133:J151">H133+I133-G133+F133</f>
        <v>244721.83</v>
      </c>
      <c r="K133" s="16">
        <v>0</v>
      </c>
      <c r="L133" s="16">
        <v>244721.83</v>
      </c>
      <c r="M133" s="16">
        <f aca="true" t="shared" si="12" ref="M133:M151">K133+L133</f>
        <v>244721.83</v>
      </c>
      <c r="N133" s="16">
        <f aca="true" t="shared" si="13" ref="N133:N151">J133-M133</f>
        <v>0</v>
      </c>
      <c r="O133" s="2">
        <v>265</v>
      </c>
    </row>
    <row r="134" spans="1:15" ht="11.25" hidden="1" outlineLevel="2">
      <c r="A134" s="12" t="s">
        <v>238</v>
      </c>
      <c r="B134" s="2" t="s">
        <v>275</v>
      </c>
      <c r="C134" s="12" t="s">
        <v>276</v>
      </c>
      <c r="D134" s="16">
        <v>0</v>
      </c>
      <c r="E134" s="16">
        <v>0</v>
      </c>
      <c r="F134" s="16">
        <f t="shared" si="10"/>
        <v>0</v>
      </c>
      <c r="G134" s="16">
        <v>0</v>
      </c>
      <c r="H134" s="16">
        <v>895593.5</v>
      </c>
      <c r="I134" s="16">
        <v>95350</v>
      </c>
      <c r="J134" s="16">
        <f t="shared" si="11"/>
        <v>990943.5</v>
      </c>
      <c r="K134" s="16">
        <v>504259.28</v>
      </c>
      <c r="L134" s="16">
        <v>32976.07</v>
      </c>
      <c r="M134" s="16">
        <f t="shared" si="12"/>
        <v>537235.35</v>
      </c>
      <c r="N134" s="16">
        <f t="shared" si="13"/>
        <v>453708.15</v>
      </c>
      <c r="O134" s="2">
        <v>336</v>
      </c>
    </row>
    <row r="135" spans="1:15" ht="11.25" hidden="1" outlineLevel="2">
      <c r="A135" s="12" t="s">
        <v>238</v>
      </c>
      <c r="B135" s="2" t="s">
        <v>277</v>
      </c>
      <c r="C135" s="12" t="s">
        <v>278</v>
      </c>
      <c r="D135" s="16">
        <v>0</v>
      </c>
      <c r="E135" s="16">
        <v>0</v>
      </c>
      <c r="F135" s="16">
        <f t="shared" si="10"/>
        <v>0</v>
      </c>
      <c r="G135" s="16">
        <v>0</v>
      </c>
      <c r="H135" s="16">
        <v>802500</v>
      </c>
      <c r="I135" s="16">
        <v>785250</v>
      </c>
      <c r="J135" s="16">
        <f t="shared" si="11"/>
        <v>1587750</v>
      </c>
      <c r="K135" s="16">
        <v>798011.08</v>
      </c>
      <c r="L135" s="16">
        <v>265234.39</v>
      </c>
      <c r="M135" s="16">
        <f t="shared" si="12"/>
        <v>1063245.47</v>
      </c>
      <c r="N135" s="16">
        <f t="shared" si="13"/>
        <v>524504.53</v>
      </c>
      <c r="O135" s="2">
        <v>335</v>
      </c>
    </row>
    <row r="136" spans="1:15" ht="11.25" hidden="1" outlineLevel="2">
      <c r="A136" s="12" t="s">
        <v>238</v>
      </c>
      <c r="B136" s="2" t="s">
        <v>279</v>
      </c>
      <c r="C136" s="12" t="s">
        <v>280</v>
      </c>
      <c r="D136" s="16">
        <v>0</v>
      </c>
      <c r="E136" s="16">
        <v>0</v>
      </c>
      <c r="F136" s="16">
        <f t="shared" si="10"/>
        <v>0</v>
      </c>
      <c r="G136" s="16">
        <v>0</v>
      </c>
      <c r="H136" s="16">
        <v>3500</v>
      </c>
      <c r="I136" s="16">
        <f>256500+300000</f>
        <v>556500</v>
      </c>
      <c r="J136" s="16">
        <f>H136+I136-G136+F136</f>
        <v>560000</v>
      </c>
      <c r="K136" s="16">
        <v>0</v>
      </c>
      <c r="L136" s="16">
        <v>560000</v>
      </c>
      <c r="M136" s="16">
        <f t="shared" si="12"/>
        <v>560000</v>
      </c>
      <c r="N136" s="16">
        <f t="shared" si="13"/>
        <v>0</v>
      </c>
      <c r="O136" s="2">
        <v>353</v>
      </c>
    </row>
    <row r="137" spans="1:15" ht="11.25" hidden="1" outlineLevel="2">
      <c r="A137" s="12" t="s">
        <v>238</v>
      </c>
      <c r="B137" s="2" t="s">
        <v>281</v>
      </c>
      <c r="C137" s="12" t="s">
        <v>282</v>
      </c>
      <c r="D137" s="16">
        <v>0</v>
      </c>
      <c r="E137" s="16">
        <v>0</v>
      </c>
      <c r="F137" s="16">
        <f t="shared" si="10"/>
        <v>0</v>
      </c>
      <c r="G137" s="16">
        <v>0</v>
      </c>
      <c r="H137" s="16">
        <f>410000-300000</f>
        <v>110000</v>
      </c>
      <c r="I137" s="16">
        <v>130000</v>
      </c>
      <c r="J137" s="16">
        <f t="shared" si="11"/>
        <v>240000</v>
      </c>
      <c r="K137" s="16">
        <v>0</v>
      </c>
      <c r="L137" s="16">
        <v>240063.65</v>
      </c>
      <c r="M137" s="16">
        <f t="shared" si="12"/>
        <v>240063.65</v>
      </c>
      <c r="N137" s="16">
        <f t="shared" si="13"/>
        <v>-63.64999999999418</v>
      </c>
      <c r="O137" s="2">
        <v>354</v>
      </c>
    </row>
    <row r="138" spans="1:15" ht="11.25" hidden="1" outlineLevel="2">
      <c r="A138" s="12" t="s">
        <v>238</v>
      </c>
      <c r="B138" s="2" t="s">
        <v>283</v>
      </c>
      <c r="C138" s="12" t="s">
        <v>284</v>
      </c>
      <c r="D138" s="16">
        <v>0</v>
      </c>
      <c r="E138" s="16">
        <v>0</v>
      </c>
      <c r="F138" s="16">
        <f t="shared" si="10"/>
        <v>0</v>
      </c>
      <c r="G138" s="16">
        <v>0</v>
      </c>
      <c r="H138" s="16">
        <v>0</v>
      </c>
      <c r="I138" s="16">
        <v>0</v>
      </c>
      <c r="J138" s="16">
        <f t="shared" si="11"/>
        <v>0</v>
      </c>
      <c r="K138" s="16">
        <v>90756.26</v>
      </c>
      <c r="L138" s="16">
        <v>137998.32</v>
      </c>
      <c r="M138" s="16">
        <f t="shared" si="12"/>
        <v>228754.58000000002</v>
      </c>
      <c r="N138" s="16">
        <f t="shared" si="13"/>
        <v>-228754.58000000002</v>
      </c>
      <c r="O138" s="2">
        <v>356</v>
      </c>
    </row>
    <row r="139" spans="1:15" ht="11.25" hidden="1" outlineLevel="1">
      <c r="A139" s="14" t="s">
        <v>309</v>
      </c>
      <c r="B139" s="2"/>
      <c r="C139" s="12"/>
      <c r="D139" s="17">
        <f aca="true" t="shared" si="14" ref="D139:N139">SUBTOTAL(9,D114:D138)</f>
        <v>11037442.049999999</v>
      </c>
      <c r="E139" s="17">
        <f t="shared" si="14"/>
        <v>655705.95</v>
      </c>
      <c r="F139" s="17">
        <f t="shared" si="14"/>
        <v>11693148</v>
      </c>
      <c r="G139" s="17">
        <f t="shared" si="14"/>
        <v>0</v>
      </c>
      <c r="H139" s="17">
        <f t="shared" si="14"/>
        <v>3019841.08</v>
      </c>
      <c r="I139" s="17">
        <f t="shared" si="14"/>
        <v>2736902.42</v>
      </c>
      <c r="J139" s="17">
        <f t="shared" si="14"/>
        <v>17449891.5</v>
      </c>
      <c r="K139" s="17">
        <f t="shared" si="14"/>
        <v>11026403.079999998</v>
      </c>
      <c r="L139" s="17">
        <f t="shared" si="14"/>
        <v>3056502.9699999997</v>
      </c>
      <c r="M139" s="17">
        <f t="shared" si="14"/>
        <v>14082906.050000003</v>
      </c>
      <c r="N139" s="17">
        <f t="shared" si="14"/>
        <v>3366985.4499999997</v>
      </c>
      <c r="O139" s="2"/>
    </row>
    <row r="140" spans="1:15" ht="11.25" hidden="1" outlineLevel="2">
      <c r="A140" s="12" t="s">
        <v>285</v>
      </c>
      <c r="B140" s="2" t="s">
        <v>286</v>
      </c>
      <c r="C140" s="12" t="s">
        <v>287</v>
      </c>
      <c r="D140" s="16">
        <v>250527.29</v>
      </c>
      <c r="E140" s="16">
        <v>1098359.19</v>
      </c>
      <c r="F140" s="16">
        <f t="shared" si="10"/>
        <v>1348886.48</v>
      </c>
      <c r="G140" s="16">
        <v>0</v>
      </c>
      <c r="H140" s="16">
        <v>0</v>
      </c>
      <c r="I140" s="16">
        <v>0</v>
      </c>
      <c r="J140" s="16">
        <f t="shared" si="11"/>
        <v>1348886.48</v>
      </c>
      <c r="K140" s="16">
        <v>191162.54</v>
      </c>
      <c r="L140" s="16">
        <v>38010.75</v>
      </c>
      <c r="M140" s="16">
        <f t="shared" si="12"/>
        <v>229173.29</v>
      </c>
      <c r="N140" s="16">
        <f t="shared" si="13"/>
        <v>1119713.19</v>
      </c>
      <c r="O140" s="2">
        <v>260</v>
      </c>
    </row>
    <row r="141" spans="1:15" ht="11.25" hidden="1" outlineLevel="2">
      <c r="A141" s="12" t="s">
        <v>285</v>
      </c>
      <c r="B141" s="2" t="s">
        <v>288</v>
      </c>
      <c r="C141" s="12" t="s">
        <v>289</v>
      </c>
      <c r="D141" s="16">
        <v>26668.49</v>
      </c>
      <c r="E141" s="16">
        <v>3874.34</v>
      </c>
      <c r="F141" s="16">
        <f t="shared" si="10"/>
        <v>30542.83</v>
      </c>
      <c r="G141" s="16">
        <v>0</v>
      </c>
      <c r="H141" s="16">
        <v>0</v>
      </c>
      <c r="I141" s="16">
        <v>0</v>
      </c>
      <c r="J141" s="16">
        <f t="shared" si="11"/>
        <v>30542.83</v>
      </c>
      <c r="K141" s="16">
        <v>30542.83</v>
      </c>
      <c r="L141" s="16">
        <v>0</v>
      </c>
      <c r="M141" s="16">
        <f t="shared" si="12"/>
        <v>30542.83</v>
      </c>
      <c r="N141" s="16">
        <f t="shared" si="13"/>
        <v>0</v>
      </c>
      <c r="O141" s="2">
        <v>261</v>
      </c>
    </row>
    <row r="142" spans="1:15" ht="11.25" hidden="1" outlineLevel="2">
      <c r="A142" s="12" t="s">
        <v>285</v>
      </c>
      <c r="B142" s="2" t="s">
        <v>290</v>
      </c>
      <c r="C142" s="12" t="s">
        <v>291</v>
      </c>
      <c r="D142" s="16">
        <v>0</v>
      </c>
      <c r="E142" s="16">
        <v>0</v>
      </c>
      <c r="F142" s="16">
        <f t="shared" si="10"/>
        <v>0</v>
      </c>
      <c r="G142" s="16">
        <v>0</v>
      </c>
      <c r="H142" s="16">
        <v>286000</v>
      </c>
      <c r="I142" s="16">
        <v>320000</v>
      </c>
      <c r="J142" s="16">
        <f t="shared" si="11"/>
        <v>606000</v>
      </c>
      <c r="K142" s="16">
        <v>31442.85</v>
      </c>
      <c r="L142" s="16">
        <v>72120.17</v>
      </c>
      <c r="M142" s="16">
        <f t="shared" si="12"/>
        <v>103563.01999999999</v>
      </c>
      <c r="N142" s="16">
        <f t="shared" si="13"/>
        <v>502436.98</v>
      </c>
      <c r="O142" s="2">
        <v>338</v>
      </c>
    </row>
    <row r="143" spans="1:15" ht="11.25" hidden="1" outlineLevel="2">
      <c r="A143" s="12" t="s">
        <v>285</v>
      </c>
      <c r="B143" s="2" t="s">
        <v>292</v>
      </c>
      <c r="C143" s="12" t="s">
        <v>293</v>
      </c>
      <c r="D143" s="16">
        <v>0</v>
      </c>
      <c r="E143" s="16">
        <v>0</v>
      </c>
      <c r="F143" s="16">
        <f t="shared" si="10"/>
        <v>0</v>
      </c>
      <c r="G143" s="16">
        <v>0</v>
      </c>
      <c r="H143" s="16">
        <v>215500</v>
      </c>
      <c r="I143" s="16">
        <v>1020000</v>
      </c>
      <c r="J143" s="16">
        <f t="shared" si="11"/>
        <v>1235500</v>
      </c>
      <c r="K143" s="16">
        <v>0</v>
      </c>
      <c r="L143" s="16">
        <v>0</v>
      </c>
      <c r="M143" s="16">
        <f t="shared" si="12"/>
        <v>0</v>
      </c>
      <c r="N143" s="16">
        <f t="shared" si="13"/>
        <v>1235500</v>
      </c>
      <c r="O143" s="2">
        <v>371</v>
      </c>
    </row>
    <row r="144" spans="1:15" ht="11.25" hidden="1" outlineLevel="1">
      <c r="A144" s="14" t="s">
        <v>310</v>
      </c>
      <c r="B144" s="2"/>
      <c r="C144" s="12"/>
      <c r="D144" s="17">
        <f aca="true" t="shared" si="15" ref="D144:N144">SUBTOTAL(9,D140:D143)</f>
        <v>277195.78</v>
      </c>
      <c r="E144" s="17">
        <f t="shared" si="15"/>
        <v>1102233.53</v>
      </c>
      <c r="F144" s="17">
        <f t="shared" si="15"/>
        <v>1379429.31</v>
      </c>
      <c r="G144" s="17">
        <f t="shared" si="15"/>
        <v>0</v>
      </c>
      <c r="H144" s="17">
        <f t="shared" si="15"/>
        <v>501500</v>
      </c>
      <c r="I144" s="17">
        <f t="shared" si="15"/>
        <v>1340000</v>
      </c>
      <c r="J144" s="17">
        <f t="shared" si="15"/>
        <v>3220929.31</v>
      </c>
      <c r="K144" s="17">
        <f t="shared" si="15"/>
        <v>253148.22</v>
      </c>
      <c r="L144" s="17">
        <f t="shared" si="15"/>
        <v>110130.92</v>
      </c>
      <c r="M144" s="17">
        <f t="shared" si="15"/>
        <v>363279.14</v>
      </c>
      <c r="N144" s="17">
        <f t="shared" si="15"/>
        <v>2857650.17</v>
      </c>
      <c r="O144" s="2"/>
    </row>
    <row r="145" spans="1:15" ht="11.25" hidden="1" outlineLevel="2">
      <c r="A145" s="12" t="s">
        <v>294</v>
      </c>
      <c r="B145" s="2" t="s">
        <v>295</v>
      </c>
      <c r="C145" s="12" t="s">
        <v>296</v>
      </c>
      <c r="D145" s="16">
        <v>798669.14</v>
      </c>
      <c r="E145" s="16">
        <v>2302834.96</v>
      </c>
      <c r="F145" s="16">
        <f t="shared" si="10"/>
        <v>3101504.1</v>
      </c>
      <c r="G145" s="16">
        <v>0</v>
      </c>
      <c r="H145" s="16">
        <v>1857737.98</v>
      </c>
      <c r="I145" s="16">
        <v>-345837.98</v>
      </c>
      <c r="J145" s="16">
        <f t="shared" si="11"/>
        <v>4613404.1</v>
      </c>
      <c r="K145" s="16">
        <v>2162813.43</v>
      </c>
      <c r="L145" s="16">
        <v>151348.53</v>
      </c>
      <c r="M145" s="16">
        <f t="shared" si="12"/>
        <v>2314161.96</v>
      </c>
      <c r="N145" s="16">
        <f t="shared" si="13"/>
        <v>2299242.1399999997</v>
      </c>
      <c r="O145" s="2">
        <v>285</v>
      </c>
    </row>
    <row r="146" spans="1:15" ht="11.25" hidden="1" outlineLevel="2">
      <c r="A146" s="12" t="s">
        <v>294</v>
      </c>
      <c r="B146" s="2" t="s">
        <v>297</v>
      </c>
      <c r="C146" s="12" t="s">
        <v>298</v>
      </c>
      <c r="D146" s="16">
        <v>0</v>
      </c>
      <c r="E146" s="16">
        <v>0</v>
      </c>
      <c r="F146" s="16">
        <f t="shared" si="10"/>
        <v>0</v>
      </c>
      <c r="G146" s="16">
        <v>0</v>
      </c>
      <c r="H146" s="16">
        <v>839300</v>
      </c>
      <c r="I146" s="16">
        <v>324000</v>
      </c>
      <c r="J146" s="16">
        <f t="shared" si="11"/>
        <v>1163300</v>
      </c>
      <c r="K146" s="16">
        <v>753994.13</v>
      </c>
      <c r="L146" s="16">
        <v>144698.96</v>
      </c>
      <c r="M146" s="16">
        <f t="shared" si="12"/>
        <v>898693.09</v>
      </c>
      <c r="N146" s="16">
        <f t="shared" si="13"/>
        <v>264606.91000000003</v>
      </c>
      <c r="O146" s="2">
        <v>346</v>
      </c>
    </row>
    <row r="147" spans="1:15" ht="11.25" hidden="1" outlineLevel="1">
      <c r="A147" s="14" t="s">
        <v>311</v>
      </c>
      <c r="B147" s="2"/>
      <c r="C147" s="12"/>
      <c r="D147" s="17">
        <f aca="true" t="shared" si="16" ref="D147:N147">SUBTOTAL(9,D145:D146)</f>
        <v>798669.14</v>
      </c>
      <c r="E147" s="17">
        <f t="shared" si="16"/>
        <v>2302834.96</v>
      </c>
      <c r="F147" s="17">
        <f t="shared" si="16"/>
        <v>3101504.1</v>
      </c>
      <c r="G147" s="17">
        <f t="shared" si="16"/>
        <v>0</v>
      </c>
      <c r="H147" s="17">
        <f t="shared" si="16"/>
        <v>2697037.98</v>
      </c>
      <c r="I147" s="17">
        <f t="shared" si="16"/>
        <v>-21837.97999999998</v>
      </c>
      <c r="J147" s="17">
        <f t="shared" si="16"/>
        <v>5776704.1</v>
      </c>
      <c r="K147" s="17">
        <f t="shared" si="16"/>
        <v>2916807.56</v>
      </c>
      <c r="L147" s="17">
        <f t="shared" si="16"/>
        <v>296047.49</v>
      </c>
      <c r="M147" s="17">
        <f t="shared" si="16"/>
        <v>3212855.05</v>
      </c>
      <c r="N147" s="17">
        <f t="shared" si="16"/>
        <v>2563849.05</v>
      </c>
      <c r="O147" s="2"/>
    </row>
    <row r="148" spans="1:15" ht="11.25" hidden="1" outlineLevel="2">
      <c r="A148" s="12" t="s">
        <v>299</v>
      </c>
      <c r="B148" s="2" t="s">
        <v>300</v>
      </c>
      <c r="C148" s="12" t="s">
        <v>301</v>
      </c>
      <c r="D148" s="16">
        <v>284731.88</v>
      </c>
      <c r="E148" s="16">
        <v>3074.2</v>
      </c>
      <c r="F148" s="16">
        <f t="shared" si="10"/>
        <v>287806.08</v>
      </c>
      <c r="G148" s="16">
        <v>0</v>
      </c>
      <c r="H148" s="16">
        <v>2027074.2</v>
      </c>
      <c r="I148" s="16">
        <v>-3074.2</v>
      </c>
      <c r="J148" s="16">
        <f t="shared" si="11"/>
        <v>2311806.08</v>
      </c>
      <c r="K148" s="16">
        <v>2311806.08</v>
      </c>
      <c r="L148" s="16">
        <v>0</v>
      </c>
      <c r="M148" s="16">
        <f t="shared" si="12"/>
        <v>2311806.08</v>
      </c>
      <c r="N148" s="16">
        <f t="shared" si="13"/>
        <v>0</v>
      </c>
      <c r="O148" s="2">
        <v>322</v>
      </c>
    </row>
    <row r="149" spans="1:15" ht="11.25" hidden="1" outlineLevel="1">
      <c r="A149" s="14" t="s">
        <v>312</v>
      </c>
      <c r="B149" s="2"/>
      <c r="C149" s="12"/>
      <c r="D149" s="17">
        <f aca="true" t="shared" si="17" ref="D149:N149">SUBTOTAL(9,D148:D148)</f>
        <v>284731.88</v>
      </c>
      <c r="E149" s="17">
        <f t="shared" si="17"/>
        <v>3074.2</v>
      </c>
      <c r="F149" s="17">
        <f t="shared" si="17"/>
        <v>287806.08</v>
      </c>
      <c r="G149" s="17">
        <f t="shared" si="17"/>
        <v>0</v>
      </c>
      <c r="H149" s="17">
        <f t="shared" si="17"/>
        <v>2027074.2</v>
      </c>
      <c r="I149" s="17">
        <f t="shared" si="17"/>
        <v>-3074.2</v>
      </c>
      <c r="J149" s="17">
        <f t="shared" si="17"/>
        <v>2311806.08</v>
      </c>
      <c r="K149" s="17">
        <f t="shared" si="17"/>
        <v>2311806.08</v>
      </c>
      <c r="L149" s="17">
        <f t="shared" si="17"/>
        <v>0</v>
      </c>
      <c r="M149" s="17">
        <f t="shared" si="17"/>
        <v>2311806.08</v>
      </c>
      <c r="N149" s="17">
        <f t="shared" si="17"/>
        <v>0</v>
      </c>
      <c r="O149" s="2"/>
    </row>
    <row r="150" spans="1:15" ht="11.25" hidden="1" outlineLevel="2">
      <c r="A150" s="12" t="s">
        <v>302</v>
      </c>
      <c r="B150" s="2" t="s">
        <v>303</v>
      </c>
      <c r="C150" s="12" t="s">
        <v>304</v>
      </c>
      <c r="D150" s="16">
        <v>0</v>
      </c>
      <c r="E150" s="16">
        <v>0</v>
      </c>
      <c r="F150" s="16">
        <f t="shared" si="10"/>
        <v>0</v>
      </c>
      <c r="G150" s="16">
        <v>0</v>
      </c>
      <c r="H150" s="16">
        <v>131000</v>
      </c>
      <c r="I150" s="16">
        <v>300000</v>
      </c>
      <c r="J150" s="16">
        <f t="shared" si="11"/>
        <v>431000</v>
      </c>
      <c r="K150" s="16">
        <v>46000</v>
      </c>
      <c r="L150" s="16">
        <v>0</v>
      </c>
      <c r="M150" s="16">
        <f t="shared" si="12"/>
        <v>46000</v>
      </c>
      <c r="N150" s="16">
        <f t="shared" si="13"/>
        <v>385000</v>
      </c>
      <c r="O150" s="2">
        <v>359</v>
      </c>
    </row>
    <row r="151" spans="1:15" ht="11.25" hidden="1" outlineLevel="2">
      <c r="A151" s="12" t="s">
        <v>302</v>
      </c>
      <c r="B151" s="2" t="s">
        <v>305</v>
      </c>
      <c r="C151" s="12" t="s">
        <v>306</v>
      </c>
      <c r="D151" s="16">
        <v>0</v>
      </c>
      <c r="E151" s="16">
        <v>0</v>
      </c>
      <c r="F151" s="16">
        <f t="shared" si="10"/>
        <v>0</v>
      </c>
      <c r="G151" s="16">
        <v>0</v>
      </c>
      <c r="H151" s="16">
        <v>310000</v>
      </c>
      <c r="I151" s="16">
        <v>1700000</v>
      </c>
      <c r="J151" s="16">
        <f t="shared" si="11"/>
        <v>2010000</v>
      </c>
      <c r="K151" s="16">
        <v>60000</v>
      </c>
      <c r="L151" s="16">
        <v>0</v>
      </c>
      <c r="M151" s="16">
        <f t="shared" si="12"/>
        <v>60000</v>
      </c>
      <c r="N151" s="16">
        <f t="shared" si="13"/>
        <v>1950000</v>
      </c>
      <c r="O151" s="2">
        <v>362</v>
      </c>
    </row>
    <row r="152" spans="1:15" ht="11.25" hidden="1" outlineLevel="1">
      <c r="A152" s="14" t="s">
        <v>313</v>
      </c>
      <c r="B152" s="2"/>
      <c r="C152" s="12"/>
      <c r="D152" s="17">
        <f aca="true" t="shared" si="18" ref="D152:N152">SUBTOTAL(9,D150:D151)</f>
        <v>0</v>
      </c>
      <c r="E152" s="17">
        <f t="shared" si="18"/>
        <v>0</v>
      </c>
      <c r="F152" s="17">
        <f t="shared" si="18"/>
        <v>0</v>
      </c>
      <c r="G152" s="17">
        <f t="shared" si="18"/>
        <v>0</v>
      </c>
      <c r="H152" s="17">
        <f t="shared" si="18"/>
        <v>441000</v>
      </c>
      <c r="I152" s="17">
        <f t="shared" si="18"/>
        <v>2000000</v>
      </c>
      <c r="J152" s="17">
        <f t="shared" si="18"/>
        <v>2441000</v>
      </c>
      <c r="K152" s="17">
        <f t="shared" si="18"/>
        <v>106000</v>
      </c>
      <c r="L152" s="17">
        <f t="shared" si="18"/>
        <v>0</v>
      </c>
      <c r="M152" s="17">
        <f t="shared" si="18"/>
        <v>106000</v>
      </c>
      <c r="N152" s="17">
        <f t="shared" si="18"/>
        <v>2335000</v>
      </c>
      <c r="O152" s="2"/>
    </row>
    <row r="153" spans="1:15" ht="11.25" collapsed="1">
      <c r="A153" s="14" t="s">
        <v>314</v>
      </c>
      <c r="B153" s="2"/>
      <c r="C153" s="12"/>
      <c r="D153" s="17">
        <f aca="true" t="shared" si="19" ref="D153:N153">SUBTOTAL(9,D2:D151)</f>
        <v>15537660.740000002</v>
      </c>
      <c r="E153" s="17">
        <f t="shared" si="19"/>
        <v>8431635.86</v>
      </c>
      <c r="F153" s="17">
        <f t="shared" si="19"/>
        <v>23969296.599999998</v>
      </c>
      <c r="G153" s="17">
        <f t="shared" si="19"/>
        <v>0</v>
      </c>
      <c r="H153" s="17">
        <f t="shared" si="19"/>
        <v>19331745.74</v>
      </c>
      <c r="I153" s="17">
        <f t="shared" si="19"/>
        <v>8902671.780000001</v>
      </c>
      <c r="J153" s="17">
        <f t="shared" si="19"/>
        <v>52203714.11999999</v>
      </c>
      <c r="K153" s="17">
        <f t="shared" si="19"/>
        <v>26509843.89</v>
      </c>
      <c r="L153" s="17">
        <f t="shared" si="19"/>
        <v>8036053.120000001</v>
      </c>
      <c r="M153" s="17">
        <f t="shared" si="19"/>
        <v>34545897.00999999</v>
      </c>
      <c r="N153" s="17">
        <f t="shared" si="19"/>
        <v>17657817.11</v>
      </c>
      <c r="O153" s="2"/>
    </row>
    <row r="154" ht="11.25">
      <c r="H154" s="18">
        <f>+H153+I153</f>
        <v>28234417.52</v>
      </c>
    </row>
  </sheetData>
  <printOptions/>
  <pageMargins left="0.2362204724409449" right="0.15748031496062992" top="1.1811023622047245" bottom="0.35433070866141736" header="0.07874015748031496" footer="0.07874015748031496"/>
  <pageSetup fitToHeight="4" fitToWidth="1" horizontalDpi="600" verticalDpi="600" orientation="landscape" scale="80" r:id="rId1"/>
  <headerFooter alignWithMargins="0">
    <oddHeader>&amp;C&amp;"Arial,Negrita"
INSTITUTO NACIONAL DE ASTROFISICA OPTICA Y ELECTRONICA
ANALITICO GLOBAL DE PROYECTOS EXTERNOS
EJERCICIO: 2008    PERIODO: ENERO-DICIEMBRE     F.F.: 4-CONACYT</oddHeader>
    <oddFooter>&amp;L&amp;"Arial"&amp;8
26-Ene-2009 11:36&amp;R&amp;"Arial"&amp;8Hoja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INAOE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ALOR CASTAÑUELA</dc:creator>
  <cp:keywords/>
  <dc:description/>
  <cp:lastModifiedBy>Aremi Castillo Saucedo</cp:lastModifiedBy>
  <cp:lastPrinted>2009-03-26T00:07:22Z</cp:lastPrinted>
  <dcterms:created xsi:type="dcterms:W3CDTF">2007-01-12T00:53:36Z</dcterms:created>
  <dcterms:modified xsi:type="dcterms:W3CDTF">2009-03-26T00:07:29Z</dcterms:modified>
  <cp:category/>
  <cp:version/>
  <cp:contentType/>
  <cp:contentStatus/>
</cp:coreProperties>
</file>